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orisnik\Desktop\"/>
    </mc:Choice>
  </mc:AlternateContent>
  <bookViews>
    <workbookView xWindow="0" yWindow="0" windowWidth="23040" windowHeight="8496" activeTab="4"/>
  </bookViews>
  <sheets>
    <sheet name="SAŽETAK" sheetId="1" r:id="rId1"/>
    <sheet name=" Račun prihoda i rashoda" sheetId="3" r:id="rId2"/>
    <sheet name="Rashodi i prihodi prema izvoru" sheetId="8" r:id="rId3"/>
    <sheet name="Rashodi prema funkcijskoj k " sheetId="11" r:id="rId4"/>
    <sheet name="Posebni dio" sheetId="12" r:id="rId5"/>
  </sheets>
  <externalReferences>
    <externalReference r:id="rId6"/>
  </externalReferenc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16" i="1" l="1"/>
  <c r="I16" i="1"/>
  <c r="I15" i="1"/>
  <c r="I14" i="1"/>
  <c r="I12" i="1"/>
  <c r="I10" i="1"/>
  <c r="I9" i="1"/>
  <c r="H15" i="1"/>
  <c r="H14" i="1"/>
  <c r="H12" i="1"/>
  <c r="H10" i="1"/>
  <c r="G16" i="1"/>
  <c r="F215" i="12"/>
  <c r="G12" i="1"/>
  <c r="G10" i="1"/>
  <c r="G9" i="1"/>
  <c r="J5" i="12"/>
  <c r="I5" i="12"/>
  <c r="E45" i="8"/>
  <c r="E27" i="8"/>
  <c r="E28" i="8"/>
  <c r="E13" i="8"/>
  <c r="E24" i="8"/>
  <c r="M13" i="3"/>
  <c r="H115" i="12"/>
  <c r="G104" i="12"/>
  <c r="H119" i="12"/>
  <c r="H116" i="12"/>
  <c r="G50" i="12"/>
  <c r="H53" i="12"/>
  <c r="I44" i="3"/>
  <c r="I46" i="3"/>
  <c r="I42" i="3"/>
  <c r="I25" i="3"/>
  <c r="I22" i="3" s="1"/>
  <c r="H45" i="3"/>
  <c r="G78" i="3"/>
  <c r="I28" i="3"/>
  <c r="I41" i="3" l="1"/>
  <c r="I40" i="3" s="1"/>
  <c r="I39" i="3" s="1"/>
  <c r="F116" i="12" l="1"/>
  <c r="F119" i="12"/>
  <c r="G88" i="12"/>
  <c r="F82" i="12"/>
  <c r="F50" i="12"/>
  <c r="F53" i="12"/>
  <c r="F52" i="12"/>
  <c r="F51" i="12" s="1"/>
  <c r="G52" i="12"/>
  <c r="G51" i="12" s="1"/>
  <c r="G193" i="12" l="1"/>
  <c r="J181" i="12"/>
  <c r="I181" i="12"/>
  <c r="F180" i="12"/>
  <c r="H180" i="12"/>
  <c r="G180" i="12"/>
  <c r="H155" i="12"/>
  <c r="H154" i="12" s="1"/>
  <c r="H153" i="12" s="1"/>
  <c r="H152" i="12" s="1"/>
  <c r="F155" i="12"/>
  <c r="G155" i="12"/>
  <c r="G154" i="12" s="1"/>
  <c r="G153" i="12" s="1"/>
  <c r="G152" i="12" s="1"/>
  <c r="G116" i="12"/>
  <c r="G119" i="12"/>
  <c r="I123" i="12"/>
  <c r="G91" i="12"/>
  <c r="G90" i="12" s="1"/>
  <c r="G89" i="12" s="1"/>
  <c r="G26" i="12"/>
  <c r="G16" i="12"/>
  <c r="J58" i="12"/>
  <c r="H55" i="3"/>
  <c r="K55" i="3" s="1"/>
  <c r="G53" i="3"/>
  <c r="I53" i="3"/>
  <c r="H51" i="3"/>
  <c r="H47" i="3"/>
  <c r="K47" i="3" s="1"/>
  <c r="H44" i="3"/>
  <c r="K45" i="3"/>
  <c r="H43" i="3"/>
  <c r="D9" i="11"/>
  <c r="E36" i="8"/>
  <c r="D38" i="8"/>
  <c r="D36" i="8"/>
  <c r="D28" i="8"/>
  <c r="G81" i="3"/>
  <c r="I81" i="3"/>
  <c r="H81" i="3"/>
  <c r="G85" i="3"/>
  <c r="I85" i="3"/>
  <c r="H85" i="3"/>
  <c r="I87" i="3"/>
  <c r="H87" i="3"/>
  <c r="H80" i="3" s="1"/>
  <c r="H79" i="3" s="1"/>
  <c r="G77" i="3"/>
  <c r="G76" i="3" s="1"/>
  <c r="I77" i="3"/>
  <c r="I76" i="3" s="1"/>
  <c r="H77" i="3"/>
  <c r="H76" i="3" s="1"/>
  <c r="G42" i="3"/>
  <c r="H65" i="3"/>
  <c r="H64" i="3"/>
  <c r="H54" i="3"/>
  <c r="K54" i="3" s="1"/>
  <c r="H57" i="3"/>
  <c r="K57" i="3" s="1"/>
  <c r="H71" i="3"/>
  <c r="H73" i="3"/>
  <c r="K73" i="3" s="1"/>
  <c r="G69" i="3"/>
  <c r="I69" i="3"/>
  <c r="K68" i="3"/>
  <c r="I60" i="3"/>
  <c r="G60" i="3"/>
  <c r="I49" i="3"/>
  <c r="G49" i="3"/>
  <c r="H49" i="3"/>
  <c r="G46" i="3"/>
  <c r="G44" i="3"/>
  <c r="K86" i="3"/>
  <c r="K85" i="3"/>
  <c r="K78" i="3"/>
  <c r="K77" i="3"/>
  <c r="K72" i="3"/>
  <c r="K71" i="3"/>
  <c r="K70" i="3"/>
  <c r="K67" i="3"/>
  <c r="K66" i="3"/>
  <c r="K65" i="3"/>
  <c r="K64" i="3"/>
  <c r="K63" i="3"/>
  <c r="K62" i="3"/>
  <c r="K61" i="3"/>
  <c r="K56" i="3"/>
  <c r="K52" i="3"/>
  <c r="K51" i="3"/>
  <c r="K50" i="3"/>
  <c r="K43" i="3"/>
  <c r="I80" i="3" l="1"/>
  <c r="I79" i="3" s="1"/>
  <c r="G80" i="3"/>
  <c r="G79" i="3" s="1"/>
  <c r="H46" i="3"/>
  <c r="K46" i="3" s="1"/>
  <c r="I48" i="3"/>
  <c r="H53" i="3"/>
  <c r="K44" i="3"/>
  <c r="G41" i="3"/>
  <c r="K76" i="3"/>
  <c r="H69" i="3"/>
  <c r="K69" i="3" s="1"/>
  <c r="G48" i="3"/>
  <c r="H42" i="3"/>
  <c r="K42" i="3" s="1"/>
  <c r="K49" i="3"/>
  <c r="H60" i="3"/>
  <c r="K60" i="3" s="1"/>
  <c r="K80" i="3" l="1"/>
  <c r="K79" i="3"/>
  <c r="H48" i="3"/>
  <c r="K48" i="3" s="1"/>
  <c r="G40" i="3"/>
  <c r="G39" i="3" s="1"/>
  <c r="H41" i="3"/>
  <c r="K41" i="3" s="1"/>
  <c r="K53" i="3"/>
  <c r="H40" i="3" l="1"/>
  <c r="H39" i="3" l="1"/>
  <c r="K40" i="3"/>
  <c r="K39" i="3" l="1"/>
  <c r="L39" i="3"/>
  <c r="G25" i="3" l="1"/>
  <c r="H25" i="3"/>
  <c r="K26" i="3"/>
  <c r="J9" i="1" l="1"/>
  <c r="K29" i="3"/>
  <c r="J29" i="3"/>
  <c r="K16" i="3"/>
  <c r="J16" i="3"/>
  <c r="I31" i="3"/>
  <c r="I27" i="3"/>
  <c r="I23" i="3"/>
  <c r="I20" i="3"/>
  <c r="I19" i="3" s="1"/>
  <c r="I13" i="3"/>
  <c r="I15" i="3"/>
  <c r="G45" i="8"/>
  <c r="I12" i="3" l="1"/>
  <c r="G24" i="8"/>
  <c r="H213" i="12"/>
  <c r="H212" i="12" s="1"/>
  <c r="H186" i="12"/>
  <c r="H185" i="12" s="1"/>
  <c r="H184" i="12" s="1"/>
  <c r="H183" i="12" s="1"/>
  <c r="H179" i="12"/>
  <c r="H178" i="12" s="1"/>
  <c r="H177" i="12" s="1"/>
  <c r="H109" i="12"/>
  <c r="H125" i="12"/>
  <c r="H136" i="12"/>
  <c r="H82" i="12"/>
  <c r="H84" i="12"/>
  <c r="H86" i="12"/>
  <c r="H67" i="12"/>
  <c r="H69" i="12"/>
  <c r="H71" i="12"/>
  <c r="H74" i="12"/>
  <c r="H76" i="12"/>
  <c r="H43" i="12"/>
  <c r="H42" i="12" s="1"/>
  <c r="G213" i="12"/>
  <c r="G212" i="12" s="1"/>
  <c r="G186" i="12"/>
  <c r="G185" i="12" s="1"/>
  <c r="G184" i="12" s="1"/>
  <c r="G183" i="12" s="1"/>
  <c r="G179" i="12"/>
  <c r="G178" i="12" s="1"/>
  <c r="G177" i="12" s="1"/>
  <c r="G109" i="12"/>
  <c r="G82" i="12"/>
  <c r="G84" i="12"/>
  <c r="G67" i="12"/>
  <c r="G69" i="12"/>
  <c r="G71" i="12"/>
  <c r="G74" i="12"/>
  <c r="G76" i="12"/>
  <c r="G53" i="12"/>
  <c r="G43" i="12"/>
  <c r="G42" i="12" s="1"/>
  <c r="H13" i="3"/>
  <c r="G17" i="3"/>
  <c r="H17" i="3"/>
  <c r="H15" i="3"/>
  <c r="H23" i="3"/>
  <c r="H22" i="3" s="1"/>
  <c r="H33" i="3"/>
  <c r="H32" i="3" s="1"/>
  <c r="H31" i="3" s="1"/>
  <c r="H28" i="3"/>
  <c r="H27" i="3" s="1"/>
  <c r="F213" i="12"/>
  <c r="F212" i="12" s="1"/>
  <c r="F206" i="12"/>
  <c r="F203" i="12"/>
  <c r="F197" i="12"/>
  <c r="F191" i="12"/>
  <c r="F190" i="12" s="1"/>
  <c r="F189" i="12" s="1"/>
  <c r="F188" i="12" s="1"/>
  <c r="F186" i="12"/>
  <c r="F185" i="12" s="1"/>
  <c r="F184" i="12" s="1"/>
  <c r="F183" i="12" s="1"/>
  <c r="F179" i="12"/>
  <c r="F178" i="12" s="1"/>
  <c r="F177" i="12" s="1"/>
  <c r="F169" i="12"/>
  <c r="F168" i="12" s="1"/>
  <c r="F167" i="12" s="1"/>
  <c r="F166" i="12" s="1"/>
  <c r="F162" i="12"/>
  <c r="F159" i="12" s="1"/>
  <c r="F158" i="12" s="1"/>
  <c r="F157" i="12" s="1"/>
  <c r="F164" i="12"/>
  <c r="F154" i="12"/>
  <c r="F153" i="12" s="1"/>
  <c r="F152" i="12" s="1"/>
  <c r="F144" i="12"/>
  <c r="F143" i="12" s="1"/>
  <c r="F142" i="12" s="1"/>
  <c r="F141" i="12" s="1"/>
  <c r="F136" i="12"/>
  <c r="F132" i="12"/>
  <c r="F125" i="12"/>
  <c r="F111" i="12"/>
  <c r="F109" i="12"/>
  <c r="F106" i="12"/>
  <c r="F91" i="12"/>
  <c r="F90" i="12" s="1"/>
  <c r="F89" i="12" s="1"/>
  <c r="F88" i="12" s="1"/>
  <c r="F93" i="12"/>
  <c r="F84" i="12"/>
  <c r="F81" i="12" s="1"/>
  <c r="F80" i="12" s="1"/>
  <c r="F79" i="12" s="1"/>
  <c r="F86" i="12"/>
  <c r="F67" i="12"/>
  <c r="F69" i="12"/>
  <c r="F71" i="12"/>
  <c r="F74" i="12"/>
  <c r="F76" i="12"/>
  <c r="F61" i="12"/>
  <c r="F60" i="12" s="1"/>
  <c r="F59" i="12" s="1"/>
  <c r="F55" i="12"/>
  <c r="F43" i="12"/>
  <c r="F42" i="12" s="1"/>
  <c r="F38" i="12"/>
  <c r="F35" i="12"/>
  <c r="F19" i="12"/>
  <c r="F12" i="12"/>
  <c r="F8" i="12"/>
  <c r="C8" i="11"/>
  <c r="C7" i="11" s="1"/>
  <c r="C6" i="11" s="1"/>
  <c r="C38" i="8"/>
  <c r="C36" i="8"/>
  <c r="C17" i="8"/>
  <c r="G15" i="3"/>
  <c r="J15" i="3" s="1"/>
  <c r="G20" i="3"/>
  <c r="G19" i="3" s="1"/>
  <c r="G23" i="3"/>
  <c r="G22" i="3" s="1"/>
  <c r="G28" i="3"/>
  <c r="G27" i="3" s="1"/>
  <c r="K12" i="1"/>
  <c r="I13" i="1"/>
  <c r="F131" i="12" l="1"/>
  <c r="F130" i="12" s="1"/>
  <c r="F73" i="12"/>
  <c r="F66" i="12"/>
  <c r="F196" i="12"/>
  <c r="F195" i="12" s="1"/>
  <c r="F194" i="12" s="1"/>
  <c r="F193" i="12" s="1"/>
  <c r="F115" i="12"/>
  <c r="F105" i="12"/>
  <c r="K15" i="3"/>
  <c r="H12" i="3"/>
  <c r="G12" i="3"/>
  <c r="J28" i="3"/>
  <c r="K28" i="3"/>
  <c r="K23" i="3"/>
  <c r="K31" i="3"/>
  <c r="G13" i="8"/>
  <c r="E7" i="8"/>
  <c r="E6" i="8" s="1"/>
  <c r="F104" i="12" l="1"/>
  <c r="F103" i="12" s="1"/>
  <c r="F78" i="12" s="1"/>
  <c r="F65" i="12"/>
  <c r="F64" i="12" s="1"/>
  <c r="G11" i="3"/>
  <c r="E8" i="11"/>
  <c r="E7" i="11" s="1"/>
  <c r="E6" i="11" s="1"/>
  <c r="H197" i="12"/>
  <c r="H206" i="12"/>
  <c r="I145" i="12"/>
  <c r="I124" i="12"/>
  <c r="I121" i="12"/>
  <c r="I117" i="12"/>
  <c r="H111" i="12"/>
  <c r="J111" i="12" s="1"/>
  <c r="J116" i="12"/>
  <c r="H55" i="12"/>
  <c r="H8" i="12"/>
  <c r="H12" i="12"/>
  <c r="J12" i="12" s="1"/>
  <c r="H19" i="12"/>
  <c r="J19" i="12" s="1"/>
  <c r="H29" i="12"/>
  <c r="J29" i="12" s="1"/>
  <c r="H35" i="12"/>
  <c r="H38" i="12"/>
  <c r="J38" i="12" s="1"/>
  <c r="G206" i="12"/>
  <c r="G106" i="12"/>
  <c r="G111" i="12"/>
  <c r="G125" i="12"/>
  <c r="G132" i="12"/>
  <c r="F96" i="12"/>
  <c r="G55" i="12"/>
  <c r="G8" i="12"/>
  <c r="G12" i="12"/>
  <c r="G19" i="12"/>
  <c r="G29" i="12"/>
  <c r="G35" i="12"/>
  <c r="G38" i="12"/>
  <c r="D8" i="11"/>
  <c r="D7" i="11" s="1"/>
  <c r="D6" i="11" s="1"/>
  <c r="D27" i="8"/>
  <c r="D7" i="8"/>
  <c r="I11" i="3"/>
  <c r="Q11" i="3" s="1"/>
  <c r="Q12" i="3" s="1"/>
  <c r="H11" i="3"/>
  <c r="N11" i="3" s="1"/>
  <c r="H13" i="1"/>
  <c r="H9" i="1"/>
  <c r="F7" i="12"/>
  <c r="F6" i="12" s="1"/>
  <c r="J27" i="12"/>
  <c r="J9" i="12"/>
  <c r="J10" i="12"/>
  <c r="J11" i="12"/>
  <c r="J13" i="12"/>
  <c r="J15" i="12"/>
  <c r="J16" i="12"/>
  <c r="J20" i="12"/>
  <c r="J21" i="12"/>
  <c r="J23" i="12"/>
  <c r="J24" i="12"/>
  <c r="J25" i="12"/>
  <c r="J30" i="12"/>
  <c r="J32" i="12"/>
  <c r="J42" i="12"/>
  <c r="J43" i="12"/>
  <c r="J44" i="12"/>
  <c r="J67" i="12"/>
  <c r="J68" i="12"/>
  <c r="J69" i="12"/>
  <c r="J70" i="12"/>
  <c r="J71" i="12"/>
  <c r="J72" i="12"/>
  <c r="J74" i="12"/>
  <c r="J75" i="12"/>
  <c r="J76" i="12"/>
  <c r="J77" i="12"/>
  <c r="J84" i="12"/>
  <c r="J85" i="12"/>
  <c r="J86" i="12"/>
  <c r="J87" i="12"/>
  <c r="J107" i="12"/>
  <c r="J109" i="12"/>
  <c r="J110" i="12"/>
  <c r="J112" i="12"/>
  <c r="J113" i="12"/>
  <c r="J129" i="12"/>
  <c r="J141" i="12"/>
  <c r="J142" i="12"/>
  <c r="J143" i="12"/>
  <c r="J144" i="12"/>
  <c r="J177" i="12"/>
  <c r="J178" i="12"/>
  <c r="J179" i="12"/>
  <c r="J180" i="12"/>
  <c r="J182" i="12"/>
  <c r="J183" i="12"/>
  <c r="J184" i="12"/>
  <c r="J185" i="12"/>
  <c r="J186" i="12"/>
  <c r="J187" i="12"/>
  <c r="J199" i="12"/>
  <c r="J209" i="12"/>
  <c r="J212" i="12"/>
  <c r="J213" i="12"/>
  <c r="J214" i="12"/>
  <c r="I214" i="12"/>
  <c r="I213" i="12"/>
  <c r="I212" i="12"/>
  <c r="I209" i="12"/>
  <c r="I207" i="12"/>
  <c r="I204" i="12"/>
  <c r="I199" i="12"/>
  <c r="I198" i="12"/>
  <c r="I187" i="12"/>
  <c r="I186" i="12"/>
  <c r="I185" i="12"/>
  <c r="I184" i="12"/>
  <c r="I183" i="12"/>
  <c r="I182" i="12"/>
  <c r="I180" i="12"/>
  <c r="I179" i="12"/>
  <c r="I178" i="12"/>
  <c r="I177" i="12"/>
  <c r="I170" i="12"/>
  <c r="I143" i="12"/>
  <c r="I142" i="12"/>
  <c r="I141" i="12"/>
  <c r="I140" i="12"/>
  <c r="I137" i="12"/>
  <c r="I135" i="12"/>
  <c r="I134" i="12"/>
  <c r="I133" i="12"/>
  <c r="I129" i="12"/>
  <c r="I128" i="12"/>
  <c r="I127" i="12"/>
  <c r="I122" i="12"/>
  <c r="I120" i="12"/>
  <c r="I118" i="12"/>
  <c r="I113" i="12"/>
  <c r="I112" i="12"/>
  <c r="I110" i="12"/>
  <c r="I109" i="12"/>
  <c r="I107" i="12"/>
  <c r="I87" i="12"/>
  <c r="I86" i="12"/>
  <c r="I85" i="12"/>
  <c r="I84" i="12"/>
  <c r="I83" i="12"/>
  <c r="I82" i="12"/>
  <c r="I77" i="12"/>
  <c r="I76" i="12"/>
  <c r="I75" i="12"/>
  <c r="I74" i="12"/>
  <c r="I72" i="12"/>
  <c r="I71" i="12"/>
  <c r="I70" i="12"/>
  <c r="I69" i="12"/>
  <c r="I68" i="12"/>
  <c r="I67" i="12"/>
  <c r="I44" i="12"/>
  <c r="I43" i="12"/>
  <c r="I42" i="12"/>
  <c r="I32" i="12"/>
  <c r="I30" i="12"/>
  <c r="I27" i="12"/>
  <c r="I25" i="12"/>
  <c r="I24" i="12"/>
  <c r="I23" i="12"/>
  <c r="I21" i="12"/>
  <c r="I20" i="12"/>
  <c r="I9" i="12"/>
  <c r="I16" i="12"/>
  <c r="I15" i="12"/>
  <c r="I13" i="12"/>
  <c r="I10" i="12"/>
  <c r="H203" i="12"/>
  <c r="H132" i="12"/>
  <c r="H131" i="12" s="1"/>
  <c r="H130" i="12" s="1"/>
  <c r="H106" i="12"/>
  <c r="H81" i="12"/>
  <c r="H73" i="12"/>
  <c r="G203" i="12"/>
  <c r="G197" i="12"/>
  <c r="G169" i="12"/>
  <c r="G168" i="12" s="1"/>
  <c r="G167" i="12" s="1"/>
  <c r="G166" i="12" s="1"/>
  <c r="I166" i="12" s="1"/>
  <c r="G144" i="12"/>
  <c r="I144" i="12" s="1"/>
  <c r="G136" i="12"/>
  <c r="G81" i="12"/>
  <c r="G80" i="12" s="1"/>
  <c r="G79" i="12" s="1"/>
  <c r="G66" i="12"/>
  <c r="G73" i="12"/>
  <c r="H52" i="12" l="1"/>
  <c r="H51" i="12" s="1"/>
  <c r="J81" i="12"/>
  <c r="H80" i="12"/>
  <c r="I80" i="12" s="1"/>
  <c r="H105" i="12"/>
  <c r="H104" i="12" s="1"/>
  <c r="H103" i="12" s="1"/>
  <c r="H78" i="12" s="1"/>
  <c r="I167" i="12"/>
  <c r="I168" i="12"/>
  <c r="J11" i="3"/>
  <c r="K11" i="3"/>
  <c r="H196" i="12"/>
  <c r="H195" i="12" s="1"/>
  <c r="H194" i="12" s="1"/>
  <c r="H193" i="12" s="1"/>
  <c r="H7" i="12"/>
  <c r="J55" i="12"/>
  <c r="G196" i="12"/>
  <c r="G195" i="12" s="1"/>
  <c r="G194" i="12" s="1"/>
  <c r="G131" i="12"/>
  <c r="G130" i="12" s="1"/>
  <c r="I130" i="12" s="1"/>
  <c r="G105" i="12"/>
  <c r="G115" i="12"/>
  <c r="G7" i="12"/>
  <c r="G6" i="12" s="1"/>
  <c r="I19" i="12"/>
  <c r="I125" i="12"/>
  <c r="I73" i="12"/>
  <c r="I169" i="12"/>
  <c r="I197" i="12"/>
  <c r="I106" i="12"/>
  <c r="I203" i="12"/>
  <c r="I206" i="12"/>
  <c r="J206" i="12"/>
  <c r="I29" i="12"/>
  <c r="I119" i="12"/>
  <c r="J8" i="12"/>
  <c r="I111" i="12"/>
  <c r="J125" i="12"/>
  <c r="I136" i="12"/>
  <c r="H66" i="12"/>
  <c r="H65" i="12" s="1"/>
  <c r="J203" i="12"/>
  <c r="G65" i="12"/>
  <c r="I81" i="12"/>
  <c r="I116" i="12"/>
  <c r="J119" i="12"/>
  <c r="J106" i="12"/>
  <c r="J73" i="12"/>
  <c r="I12" i="12"/>
  <c r="I132" i="12"/>
  <c r="J197" i="12"/>
  <c r="I8" i="12"/>
  <c r="C28" i="8"/>
  <c r="H50" i="12" l="1"/>
  <c r="J50" i="12" s="1"/>
  <c r="J51" i="12"/>
  <c r="J52" i="12"/>
  <c r="J6" i="12"/>
  <c r="H6" i="12"/>
  <c r="J105" i="12"/>
  <c r="I105" i="12"/>
  <c r="H64" i="12"/>
  <c r="J64" i="12" s="1"/>
  <c r="J65" i="12"/>
  <c r="J194" i="12"/>
  <c r="I194" i="12"/>
  <c r="H79" i="12"/>
  <c r="J80" i="12"/>
  <c r="I65" i="12"/>
  <c r="G64" i="12"/>
  <c r="G103" i="12"/>
  <c r="G78" i="12" s="1"/>
  <c r="J103" i="12"/>
  <c r="J7" i="12"/>
  <c r="I131" i="12"/>
  <c r="I7" i="12"/>
  <c r="J104" i="12"/>
  <c r="J115" i="12"/>
  <c r="I115" i="12"/>
  <c r="I66" i="12"/>
  <c r="J66" i="12"/>
  <c r="J196" i="12"/>
  <c r="I196" i="12"/>
  <c r="I6" i="12"/>
  <c r="C27" i="8"/>
  <c r="C7" i="8"/>
  <c r="I64" i="12" l="1"/>
  <c r="I193" i="12"/>
  <c r="J193" i="12"/>
  <c r="J79" i="12"/>
  <c r="I79" i="12"/>
  <c r="I104" i="12"/>
  <c r="I103" i="12"/>
  <c r="I195" i="12"/>
  <c r="J195" i="12"/>
  <c r="I78" i="12" l="1"/>
  <c r="J78" i="12"/>
  <c r="G7" i="11"/>
  <c r="G8" i="11"/>
  <c r="G9" i="11"/>
  <c r="G10" i="11"/>
  <c r="G6" i="11"/>
  <c r="G16" i="8"/>
  <c r="E15" i="8"/>
  <c r="D17" i="8"/>
  <c r="D15" i="8"/>
  <c r="D6" i="8" s="1"/>
  <c r="C15" i="8"/>
  <c r="C6" i="8" s="1"/>
  <c r="G15" i="8" l="1"/>
  <c r="J12" i="3" l="1"/>
  <c r="J19" i="3"/>
  <c r="J27" i="3"/>
  <c r="K12" i="3"/>
  <c r="K22" i="3"/>
  <c r="K27" i="3"/>
  <c r="G42" i="8" l="1"/>
  <c r="G41" i="8"/>
  <c r="G40" i="8"/>
  <c r="G37" i="8"/>
  <c r="G36" i="8"/>
  <c r="G34" i="8"/>
  <c r="G29" i="8"/>
  <c r="G28" i="8"/>
  <c r="G27" i="8"/>
  <c r="G7" i="8"/>
  <c r="G8" i="8"/>
  <c r="G19" i="8"/>
  <c r="G20" i="8"/>
  <c r="G21" i="8"/>
  <c r="G6" i="8"/>
  <c r="K10" i="1"/>
  <c r="K13" i="1"/>
  <c r="K14" i="1"/>
  <c r="K15" i="1"/>
  <c r="K9" i="1"/>
  <c r="J10" i="1"/>
  <c r="J13" i="1"/>
  <c r="J14" i="1"/>
</calcChain>
</file>

<file path=xl/comments1.xml><?xml version="1.0" encoding="utf-8"?>
<comments xmlns="http://schemas.openxmlformats.org/spreadsheetml/2006/main">
  <authors>
    <author>Korisnik</author>
  </authors>
  <commentList>
    <comment ref="E4" authorId="0" shapeId="0">
      <text>
        <r>
          <rPr>
            <b/>
            <sz val="9"/>
            <color indexed="81"/>
            <rFont val="Segoe UI"/>
            <charset val="1"/>
          </rPr>
          <t>Korisnik:</t>
        </r>
        <r>
          <rPr>
            <sz val="9"/>
            <color indexed="81"/>
            <rFont val="Segoe UI"/>
            <charset val="1"/>
          </rPr>
          <t xml:space="preserve">
PRIHODE SKUŽITI</t>
        </r>
      </text>
    </comment>
  </commentList>
</comments>
</file>

<file path=xl/sharedStrings.xml><?xml version="1.0" encoding="utf-8"?>
<sst xmlns="http://schemas.openxmlformats.org/spreadsheetml/2006/main" count="427" uniqueCount="214">
  <si>
    <t>PRIHODI UKUPNO</t>
  </si>
  <si>
    <t>RASHODI UKUPNO</t>
  </si>
  <si>
    <t>Prihodi poslovanja</t>
  </si>
  <si>
    <t>Rashodi poslovanja</t>
  </si>
  <si>
    <t>Rashodi za zaposlene</t>
  </si>
  <si>
    <t>Rashodi za nabavu nefinancijske imovine</t>
  </si>
  <si>
    <t>BROJČANA OZNAKA I NAZIV</t>
  </si>
  <si>
    <t>UKUPNI RASHODI</t>
  </si>
  <si>
    <t>I. OPĆI DIO</t>
  </si>
  <si>
    <t>Materijalni rashodi</t>
  </si>
  <si>
    <t>INDEKS</t>
  </si>
  <si>
    <t xml:space="preserve">IZVJEŠTAJ O PRIHODIMA I RASHODIMA PREMA EKONOMSKOJ KLASIFIKACIJI </t>
  </si>
  <si>
    <t>Pomoći iz inozemstva i od subjekata unutar općeg proračuna</t>
  </si>
  <si>
    <t>Naknade troškova zaposlenima</t>
  </si>
  <si>
    <t>Službena putovanja</t>
  </si>
  <si>
    <t>31 Vlastiti prihodi</t>
  </si>
  <si>
    <t>3 Vlastiti prihodi</t>
  </si>
  <si>
    <t>11 Opći prihodi i primici</t>
  </si>
  <si>
    <t>1 Opći prihodi i primici</t>
  </si>
  <si>
    <t>UKUPNO RASHODI</t>
  </si>
  <si>
    <t xml:space="preserve">UKUPNO PRIHODI </t>
  </si>
  <si>
    <t>IZVJEŠTAJ O PRIHODIMA I RASHODIMA PREMA IZVORIMA FINANCIRANJA</t>
  </si>
  <si>
    <t>IZVJEŠTAJ O RASHODIMA PREMA FUNKCIJSKOJ KLASIFIKACIJI</t>
  </si>
  <si>
    <t>INDEKS**</t>
  </si>
  <si>
    <t>UKUPNO PRIHODI</t>
  </si>
  <si>
    <t>6 PRIHODI POSLOVANJA</t>
  </si>
  <si>
    <t>7 PRIHODI OD PRODAJE NEFINANCIJSKE IMOVINE</t>
  </si>
  <si>
    <t>3 RASHODI  POSLOVANJA</t>
  </si>
  <si>
    <t>4 RASHODI ZA NABAVU NEFINANCIJSKE IMOVINE</t>
  </si>
  <si>
    <t>8 PRIMICI OD FINANCIJSKE IMOVINE I ZADUŽIVANJA</t>
  </si>
  <si>
    <t>5 IZDACI ZA FINANCIJSKU IMOVINU I OTPLATE ZAJMOVA</t>
  </si>
  <si>
    <t>RAZLIKA PRIMITAKA I IZDATAKA</t>
  </si>
  <si>
    <t>SAŽETAK  RAČUNA PRIHODA I RASHODA I  RAČUNA FINANCIRANJA</t>
  </si>
  <si>
    <t>PRENESENI VIŠAK/MANJAK IZ PRETHODNE GODINE</t>
  </si>
  <si>
    <t xml:space="preserve">RAČUN PRIHODA I RASHODA </t>
  </si>
  <si>
    <t>SAŽETAK RAČUNA FINANCIRANJA</t>
  </si>
  <si>
    <t>RAZLIKA - VIŠAK MANJAK</t>
  </si>
  <si>
    <t>SAŽETAK  RAČUNA PRIHODA I RASHODA I  RAČUNA FINANCIRANJA  može sadržavati i dodatne podatke.</t>
  </si>
  <si>
    <t>PRIJENOS VIŠKA/MANJKA U SLJEDEĆE RAZDOBLJE</t>
  </si>
  <si>
    <t>SAŽETAK RAČUNA PRIHODA I RASHODA</t>
  </si>
  <si>
    <t xml:space="preserve">* Opći i posebni dio izvještaja o izvršenju proračuna sadrži samo izvorni plan ako od donošenja proračuna nije bilo izmjena i dopuna niti izvršenih preraspodjela odnosno izvorni plan i tekući plan ako je od donošenja proračuna bilo naknadno izvršenih preraspodjela.  
Opći i posebni dio izvještaja o izvršenju proračuna sadrži rebalans ako je od donošenja proračuna bilo izmjena i dopuna, odnosno rebalans i tekući plan ako je od izmjena i dopuna proračuna bilo naknadno izvršenih preraspodjela. </t>
  </si>
  <si>
    <t xml:space="preserve">** AKO Opći i Posebni dio izvještaja ne sadrži "TEKUĆI PLAN N.", "INDEKS"("OSTVARENJE/IZVRŠENJE N."/"TEKUĆI PLAN N.") iskazuje se kao "OSTVARENJE/IZVRŠENJE N."/"IZVORNI PLAN N." ODNOSNO "REBALANS N." </t>
  </si>
  <si>
    <t>5=4/2*100</t>
  </si>
  <si>
    <t>6=4/3*100</t>
  </si>
  <si>
    <t>19 Predfinanciranje iz ŽP</t>
  </si>
  <si>
    <t>4 Prihodi posebne namjene</t>
  </si>
  <si>
    <t>41 Prihodi posebne namjene</t>
  </si>
  <si>
    <t>42 Višak/manjak prihoda korisnici</t>
  </si>
  <si>
    <t>45 F.P. i dod.udio u por.na doh</t>
  </si>
  <si>
    <t>54 Pomoći iz inozemnstva</t>
  </si>
  <si>
    <t>61 Tekuće pomoći donacije</t>
  </si>
  <si>
    <t>0 Javnost</t>
  </si>
  <si>
    <t>09 Obrazovanje</t>
  </si>
  <si>
    <t>091 Predškolsko i osnovno obrazovanje</t>
  </si>
  <si>
    <t>096 Dodatne usluge u obrazovanju</t>
  </si>
  <si>
    <t>Prihodi iz nadležnog proračuna</t>
  </si>
  <si>
    <t>Prihodi od od admin. I upr. Pristojbi</t>
  </si>
  <si>
    <t>Materijal i sirovine</t>
  </si>
  <si>
    <t>Energija</t>
  </si>
  <si>
    <t>Sitni inventar</t>
  </si>
  <si>
    <t>Rashodi za usluge</t>
  </si>
  <si>
    <t>Usluge telefona, pošte i prijevoza</t>
  </si>
  <si>
    <t>Komunalne usluge</t>
  </si>
  <si>
    <t>Zakupnine i najamnine</t>
  </si>
  <si>
    <t>Intelektualne usluge</t>
  </si>
  <si>
    <t>Računalne usluge</t>
  </si>
  <si>
    <t>Ostali nespomenuti rashodi poslovanja</t>
  </si>
  <si>
    <t>Premije osiguranja</t>
  </si>
  <si>
    <t>Reprezentacija</t>
  </si>
  <si>
    <t>Članarine</t>
  </si>
  <si>
    <t>Ostale usluge</t>
  </si>
  <si>
    <t>Troškovi sudskih postupaka</t>
  </si>
  <si>
    <t>Prihodi od prodaje proizvoda i robe te pruženih usluga i prihodi od donacija</t>
  </si>
  <si>
    <t>49 DEC- nedostajuća sredstva</t>
  </si>
  <si>
    <t>71 Prihodi od prodaje nefinancijske imovine</t>
  </si>
  <si>
    <t xml:space="preserve">Rashodi i izdaci po izvorima financiranja, ekonomskoj i programskoj  klasifikaciji </t>
  </si>
  <si>
    <t>Konto</t>
  </si>
  <si>
    <t>Izvor financiranja</t>
  </si>
  <si>
    <t>Aktivnost</t>
  </si>
  <si>
    <t>Račun rashoda-naziv računa</t>
  </si>
  <si>
    <t xml:space="preserve">Ostvarenje preth. god. </t>
  </si>
  <si>
    <t>RASHODI POSLOVANJA</t>
  </si>
  <si>
    <t>Stručno usavršavanje zaposlenika</t>
  </si>
  <si>
    <t>Ostale naknade troškova zaposlenima</t>
  </si>
  <si>
    <t>Uredski materijal</t>
  </si>
  <si>
    <t>Materijali i dijelovi za tekuć.i inves.održ.</t>
  </si>
  <si>
    <t>Sitni inventar i auto gume</t>
  </si>
  <si>
    <t>Službena, radna i zaštitna odjeća i obuća</t>
  </si>
  <si>
    <t>0.00</t>
  </si>
  <si>
    <t>100.00</t>
  </si>
  <si>
    <t>Usluge telefona ,pošte i prijevoza</t>
  </si>
  <si>
    <t>Usluge tekuć.i investic.održavanja</t>
  </si>
  <si>
    <t>Usluge promidžbe i informiranja</t>
  </si>
  <si>
    <t xml:space="preserve">Zdravstvene usluge </t>
  </si>
  <si>
    <t>Intelektualne i osobne usluge</t>
  </si>
  <si>
    <t>Ostali nespom.rashodi poslovanja</t>
  </si>
  <si>
    <t>Uredska oprema i namještaj</t>
  </si>
  <si>
    <t>Rashodi za materijal i energiju</t>
  </si>
  <si>
    <t>Postrojenja i oprema</t>
  </si>
  <si>
    <t>Plaće za zaposlene</t>
  </si>
  <si>
    <t>Plaće za redovan rad</t>
  </si>
  <si>
    <t>Ostali rashodi za zaposlene</t>
  </si>
  <si>
    <t>Doprinosi za zdravstveno osiguranje</t>
  </si>
  <si>
    <t>Doprinosi za obavezno zdravstveno osiguranje</t>
  </si>
  <si>
    <t>Naknade za prijevoz na posao i s posla</t>
  </si>
  <si>
    <t>Novčana nak.posl.zbog.nezapoš. osoba s invalid.</t>
  </si>
  <si>
    <t>Plaće</t>
  </si>
  <si>
    <t>Namirnice</t>
  </si>
  <si>
    <t xml:space="preserve">Ostali nespomenuti rashodi poslovanja </t>
  </si>
  <si>
    <t>Ostali financijski rashodi</t>
  </si>
  <si>
    <t>Bankarske usluge i usluge platnog prometa</t>
  </si>
  <si>
    <t>Knjige, umjetnička djela i ostale izložbene vrijednosti</t>
  </si>
  <si>
    <t xml:space="preserve">Knjige </t>
  </si>
  <si>
    <t xml:space="preserve">Nematerijalna proizvedene imovina </t>
  </si>
  <si>
    <t>Ostala nematerijalna proizvedena imovina</t>
  </si>
  <si>
    <t>Plaće za zapslene</t>
  </si>
  <si>
    <t>Doprinosi za obvezno zdravstveno osiguranje</t>
  </si>
  <si>
    <t>Doprinosi na plaće</t>
  </si>
  <si>
    <t xml:space="preserve">Naknade troškova zaposlenima </t>
  </si>
  <si>
    <t>Usluge tekućeg i investicijskog održavanja</t>
  </si>
  <si>
    <t>Uređaji, strojevi i oprema za ostale namjene</t>
  </si>
  <si>
    <t>Knjige</t>
  </si>
  <si>
    <t>Materija i sirovine</t>
  </si>
  <si>
    <t>Materijal i sirovina</t>
  </si>
  <si>
    <t>Rashodi za nabavu proizvedene dugotrajne imovine</t>
  </si>
  <si>
    <t>Rashodi za donacije, kazne, naknade šteta i kapitalne pomoći</t>
  </si>
  <si>
    <t>Tekuće donacije</t>
  </si>
  <si>
    <t>Tekuće donacije u naravi</t>
  </si>
  <si>
    <t>Program 4306    Nacionalni EU projekti</t>
  </si>
  <si>
    <t>Ostali nenavedeni rashodi za zaposlene</t>
  </si>
  <si>
    <t>Naknade za prijevoz, za rad na terenu i odvojeni život</t>
  </si>
  <si>
    <t>K202-02               Nabava proizvedene dugotrajne imovine</t>
  </si>
  <si>
    <t>Rashodi za nabavu proizvedne dugotrajne imovine</t>
  </si>
  <si>
    <t>T2202-03             Hitne intervencije u osnovnim školama</t>
  </si>
  <si>
    <t>Rashodi za nabavu neifnancijske imovine</t>
  </si>
  <si>
    <t>A2202-04             Administracija i upravljanje</t>
  </si>
  <si>
    <t>A2203-01             Javne potrebe u prosvjeti - korisnici</t>
  </si>
  <si>
    <t>T2203-02             Projektna dokumentacija - javne potrebe</t>
  </si>
  <si>
    <t>A2203-04             Podizanje kvalitete i standarda u školstvu</t>
  </si>
  <si>
    <t>Program 2202      Osnovno školstvo - standard</t>
  </si>
  <si>
    <t>A2203-06            Školska kuhinja i kantina</t>
  </si>
  <si>
    <t>A2203-07             Prehrana u riziku od siromaštva</t>
  </si>
  <si>
    <t>A2203-08            Školska shema</t>
  </si>
  <si>
    <t>A2203-14             Natjecanja i smotre u OŠ</t>
  </si>
  <si>
    <t>A2203-27             Udžbenici</t>
  </si>
  <si>
    <t>A2203-33             Prehrana za učenike</t>
  </si>
  <si>
    <t>A2203-34             Zalihe menstrualnih higijenskih potrepština</t>
  </si>
  <si>
    <t xml:space="preserve">T4306-03             Inkluzija - korak bliže društvu bez prepreka </t>
  </si>
  <si>
    <t>Financijski rashodi</t>
  </si>
  <si>
    <t>A2203-28             Centar izvrsnosti OŠ</t>
  </si>
  <si>
    <t xml:space="preserve">Program   2203   Osnovno školstvo - iznad standarda                                                           </t>
  </si>
  <si>
    <t>Indeks                 5= 4/3*100</t>
  </si>
  <si>
    <t>Indeks             6=4/2*100</t>
  </si>
  <si>
    <t>Višak prihoda poslovanja</t>
  </si>
  <si>
    <t>Pristojbe i naknade</t>
  </si>
  <si>
    <t>12 Višak  prihoda- ZŽ</t>
  </si>
  <si>
    <t>12 Višak prihoda - IF 54</t>
  </si>
  <si>
    <t>12 Višak  prihoda - IF 51</t>
  </si>
  <si>
    <t>12 Višak prihoda- ZŽ</t>
  </si>
  <si>
    <t>12 Višak prihoda - IF 51</t>
  </si>
  <si>
    <t>Materijal i dijelovi za tekuće i investicijsko održavanje</t>
  </si>
  <si>
    <t>Dodatna ulaganja na građevinskim objektima</t>
  </si>
  <si>
    <t>T2203-03             Kapitalna ulaganja u osnovnim školama                                                         0,00                                    8000</t>
  </si>
  <si>
    <t>Uredski materijal i ostali materijalni rashodi</t>
  </si>
  <si>
    <t>Ostale nespomenute usluge</t>
  </si>
  <si>
    <t xml:space="preserve">A2203-37 </t>
  </si>
  <si>
    <t>Rad s darovitim i visoko motiviranim učenicima OŠ</t>
  </si>
  <si>
    <t>Materijalni rshodi</t>
  </si>
  <si>
    <t>Nematerijalna proizvedena imovina</t>
  </si>
  <si>
    <t>Rashodi za dodatna ulaganja na nefinacijskoj imovini</t>
  </si>
  <si>
    <t>9 PRENESENI VIŠAK/MANJAK IZ PRETHODNE GODINE</t>
  </si>
  <si>
    <t xml:space="preserve">OSTVARENJE/IZVRŠENJE 
30.06.2025. GODINE </t>
  </si>
  <si>
    <t>TEKUĆI PLAN 2026.GODINE</t>
  </si>
  <si>
    <t>OSTVARENJE/IZVRŠENJE 
30.06.2026. GODINE</t>
  </si>
  <si>
    <t xml:space="preserve">OSTVARENJE/IZVRŠENJE 
30.06.2025. GODINE. </t>
  </si>
  <si>
    <t>OSTVARENJE/IZVRŠENJE 
30.06.2025. GODINE</t>
  </si>
  <si>
    <t>Ostvarenje/izvršenje 30.06.2025. godine</t>
  </si>
  <si>
    <t xml:space="preserve"> Tekući plan 2026.</t>
  </si>
  <si>
    <t xml:space="preserve">Ostvarenje/izvršenje 30.06.2026. godine           </t>
  </si>
  <si>
    <t>Pomoći proračunskim korisnicima iz proračuna koji im  nije nadležan</t>
  </si>
  <si>
    <t>Tekuće pomoći proračunskim korisnicima iz proračuna koji im nije nadležan</t>
  </si>
  <si>
    <t>Prihodi po posebnim propisima</t>
  </si>
  <si>
    <t>Ostali nespomenuti prihodi</t>
  </si>
  <si>
    <t>Prihodi od prodaje proizvoda i robe te pruženih usluga</t>
  </si>
  <si>
    <t>Prihodi od pruženih usluga</t>
  </si>
  <si>
    <t>Prihodi iz nadležnog proračuna za financiranje redovne djelatnosti proračunskog korisnika</t>
  </si>
  <si>
    <t>Prihodi iz nadležnog proračuna za financiranje rashoda poslovanja</t>
  </si>
  <si>
    <t>Rezultat - višak/manjak</t>
  </si>
  <si>
    <t>Višak prihoda i primitaka</t>
  </si>
  <si>
    <t>Pomoći od inozemnih vlada</t>
  </si>
  <si>
    <t>Tekuće pomoći od inozemnih vlada</t>
  </si>
  <si>
    <t>51 Programi unije</t>
  </si>
  <si>
    <t>56 Fondovi EU</t>
  </si>
  <si>
    <t>50 Državni proračun</t>
  </si>
  <si>
    <t>52 Proračun JLS</t>
  </si>
  <si>
    <t xml:space="preserve"> POLUGODIŠNJI IZVJEŠTAJ O IZVRŠENJU FINANCIJSKOG PLANA ZA OSNOVNU ŠKOLU PETRA ZORANIĆA, JASENICE ZA RAZDOBLJE 01.01.2026. - 30.06.2026. GODINE</t>
  </si>
  <si>
    <t>Tekuće donacije od neprofitnih organizacija-OŠ</t>
  </si>
  <si>
    <t>Donacije</t>
  </si>
  <si>
    <t>Tekući prijenosi između proračunskih korsnika istog proračuna temeljem prijenosa EU sredstva</t>
  </si>
  <si>
    <t>6=5/2*100</t>
  </si>
  <si>
    <t>7=5/4*101</t>
  </si>
  <si>
    <t>Plaće (Bruto)</t>
  </si>
  <si>
    <t>Službena,radna i zaštitna odjeća i obuća</t>
  </si>
  <si>
    <t>Zdravstvene i veterinarske usluge</t>
  </si>
  <si>
    <t>Članarine i norme</t>
  </si>
  <si>
    <t>Građevinski objekti</t>
  </si>
  <si>
    <t>Komunikacijska oprema</t>
  </si>
  <si>
    <t>Doprinosi za OZO</t>
  </si>
  <si>
    <t>Materijal za hig. potrebe i njegu</t>
  </si>
  <si>
    <t>Izrada projek dokum.za projekte OŠ</t>
  </si>
  <si>
    <t>Udžbenici</t>
  </si>
  <si>
    <t>Prijenosi između proračunskih korisnika istog proračuna</t>
  </si>
  <si>
    <t>Intelektualne</t>
  </si>
  <si>
    <t>A2202-01              Djelatnost osnovnih škola                                                                                    50.023,33                             72.350,19                45.186,05                      70,00                      114,00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</si>
</sst>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\ [$€-1]_-;\-* #,##0.00\ [$€-1]_-;_-* &quot;-&quot;??\ [$€-1]_-;_-@_-"/>
  </numFmts>
  <fonts count="3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b/>
      <sz val="10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sz val="12"/>
      <color indexed="8"/>
      <name val="Arial"/>
      <family val="2"/>
      <charset val="238"/>
    </font>
    <font>
      <b/>
      <sz val="10"/>
      <color theme="1"/>
      <name val="Calibri"/>
      <family val="2"/>
      <charset val="238"/>
      <scheme val="minor"/>
    </font>
    <font>
      <b/>
      <sz val="8"/>
      <color indexed="8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9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b/>
      <sz val="14"/>
      <color theme="1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i/>
      <sz val="12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  <font>
      <i/>
      <sz val="12"/>
      <color theme="1"/>
      <name val="Arial"/>
      <family val="2"/>
      <charset val="238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sz val="11"/>
      <color indexed="8"/>
      <name val="Arial"/>
      <family val="2"/>
      <charset val="238"/>
    </font>
    <font>
      <b/>
      <i/>
      <sz val="11"/>
      <name val="Arial"/>
      <family val="2"/>
      <charset val="238"/>
    </font>
    <font>
      <i/>
      <sz val="11"/>
      <name val="Arial"/>
      <family val="2"/>
      <charset val="238"/>
    </font>
    <font>
      <sz val="9"/>
      <color indexed="81"/>
      <name val="Segoe UI"/>
      <charset val="1"/>
    </font>
    <font>
      <b/>
      <sz val="9"/>
      <color indexed="81"/>
      <name val="Segoe UI"/>
      <charset val="1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17">
    <xf numFmtId="0" fontId="0" fillId="0" borderId="0" xfId="0"/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quotePrefix="1" applyFont="1" applyAlignment="1">
      <alignment horizontal="left" wrapText="1"/>
    </xf>
    <xf numFmtId="3" fontId="6" fillId="0" borderId="3" xfId="0" applyNumberFormat="1" applyFont="1" applyBorder="1" applyAlignment="1">
      <alignment horizontal="right"/>
    </xf>
    <xf numFmtId="3" fontId="6" fillId="3" borderId="3" xfId="0" applyNumberFormat="1" applyFont="1" applyFill="1" applyBorder="1" applyAlignment="1">
      <alignment horizontal="right"/>
    </xf>
    <xf numFmtId="0" fontId="15" fillId="2" borderId="3" xfId="0" applyFont="1" applyFill="1" applyBorder="1" applyAlignment="1">
      <alignment horizontal="center" vertical="center" wrapText="1"/>
    </xf>
    <xf numFmtId="0" fontId="15" fillId="0" borderId="3" xfId="0" quotePrefix="1" applyFont="1" applyBorder="1" applyAlignment="1">
      <alignment horizontal="center" vertical="center" wrapText="1"/>
    </xf>
    <xf numFmtId="0" fontId="16" fillId="0" borderId="0" xfId="0" applyFont="1"/>
    <xf numFmtId="0" fontId="0" fillId="0" borderId="3" xfId="0" applyBorder="1"/>
    <xf numFmtId="0" fontId="10" fillId="2" borderId="3" xfId="0" applyFont="1" applyFill="1" applyBorder="1" applyAlignment="1">
      <alignment horizontal="left" vertical="center" wrapText="1" indent="1"/>
    </xf>
    <xf numFmtId="0" fontId="10" fillId="2" borderId="3" xfId="0" applyFont="1" applyFill="1" applyBorder="1" applyAlignment="1">
      <alignment horizontal="left" vertical="center" indent="1"/>
    </xf>
    <xf numFmtId="0" fontId="10" fillId="2" borderId="3" xfId="0" quotePrefix="1" applyFont="1" applyFill="1" applyBorder="1" applyAlignment="1">
      <alignment horizontal="left" vertical="center" wrapText="1" indent="1"/>
    </xf>
    <xf numFmtId="0" fontId="0" fillId="2" borderId="0" xfId="0" applyFill="1"/>
    <xf numFmtId="0" fontId="2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vertical="center" wrapText="1"/>
    </xf>
    <xf numFmtId="0" fontId="5" fillId="2" borderId="0" xfId="0" applyFont="1" applyFill="1" applyAlignment="1">
      <alignment horizontal="center" vertical="center" wrapText="1"/>
    </xf>
    <xf numFmtId="0" fontId="12" fillId="2" borderId="0" xfId="0" applyFont="1" applyFill="1" applyAlignment="1">
      <alignment wrapText="1"/>
    </xf>
    <xf numFmtId="0" fontId="1" fillId="2" borderId="5" xfId="0" applyFont="1" applyFill="1" applyBorder="1" applyAlignment="1">
      <alignment horizontal="center" vertical="center"/>
    </xf>
    <xf numFmtId="0" fontId="14" fillId="2" borderId="5" xfId="0" applyFont="1" applyFill="1" applyBorder="1" applyAlignment="1">
      <alignment horizontal="right" vertical="center"/>
    </xf>
    <xf numFmtId="0" fontId="4" fillId="2" borderId="0" xfId="0" applyFont="1" applyFill="1" applyAlignment="1">
      <alignment horizontal="center" vertical="center" wrapText="1"/>
    </xf>
    <xf numFmtId="0" fontId="3" fillId="2" borderId="0" xfId="0" applyFont="1" applyFill="1"/>
    <xf numFmtId="0" fontId="7" fillId="2" borderId="0" xfId="0" quotePrefix="1" applyFont="1" applyFill="1" applyAlignment="1">
      <alignment horizontal="left" wrapText="1"/>
    </xf>
    <xf numFmtId="0" fontId="8" fillId="2" borderId="0" xfId="0" applyFont="1" applyFill="1" applyAlignment="1">
      <alignment wrapText="1"/>
    </xf>
    <xf numFmtId="3" fontId="5" fillId="2" borderId="0" xfId="0" applyNumberFormat="1" applyFont="1" applyFill="1" applyAlignment="1">
      <alignment horizontal="right"/>
    </xf>
    <xf numFmtId="2" fontId="0" fillId="0" borderId="3" xfId="0" applyNumberFormat="1" applyBorder="1"/>
    <xf numFmtId="4" fontId="6" fillId="0" borderId="3" xfId="0" applyNumberFormat="1" applyFont="1" applyBorder="1" applyAlignment="1">
      <alignment horizontal="right"/>
    </xf>
    <xf numFmtId="4" fontId="3" fillId="2" borderId="3" xfId="0" applyNumberFormat="1" applyFont="1" applyFill="1" applyBorder="1" applyAlignment="1">
      <alignment horizontal="right"/>
    </xf>
    <xf numFmtId="4" fontId="0" fillId="0" borderId="3" xfId="0" applyNumberFormat="1" applyBorder="1"/>
    <xf numFmtId="4" fontId="6" fillId="3" borderId="3" xfId="0" applyNumberFormat="1" applyFont="1" applyFill="1" applyBorder="1" applyAlignment="1">
      <alignment horizontal="right"/>
    </xf>
    <xf numFmtId="4" fontId="6" fillId="3" borderId="3" xfId="0" applyNumberFormat="1" applyFont="1" applyFill="1" applyBorder="1" applyAlignment="1">
      <alignment horizontal="right" wrapText="1"/>
    </xf>
    <xf numFmtId="4" fontId="3" fillId="2" borderId="3" xfId="0" applyNumberFormat="1" applyFont="1" applyFill="1" applyBorder="1" applyAlignment="1">
      <alignment horizontal="right" wrapText="1"/>
    </xf>
    <xf numFmtId="0" fontId="11" fillId="4" borderId="3" xfId="0" quotePrefix="1" applyFont="1" applyFill="1" applyBorder="1" applyAlignment="1">
      <alignment horizontal="center" vertical="center" wrapText="1"/>
    </xf>
    <xf numFmtId="0" fontId="11" fillId="4" borderId="3" xfId="0" applyFont="1" applyFill="1" applyBorder="1" applyAlignment="1">
      <alignment horizontal="center" vertical="center" wrapText="1"/>
    </xf>
    <xf numFmtId="0" fontId="6" fillId="4" borderId="3" xfId="0" quotePrefix="1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0" fillId="4" borderId="3" xfId="0" applyFill="1" applyBorder="1"/>
    <xf numFmtId="0" fontId="11" fillId="5" borderId="3" xfId="0" applyFont="1" applyFill="1" applyBorder="1" applyAlignment="1">
      <alignment horizontal="left" vertical="center" wrapText="1"/>
    </xf>
    <xf numFmtId="4" fontId="6" fillId="5" borderId="3" xfId="0" applyNumberFormat="1" applyFont="1" applyFill="1" applyBorder="1" applyAlignment="1">
      <alignment horizontal="right"/>
    </xf>
    <xf numFmtId="4" fontId="1" fillId="5" borderId="3" xfId="0" applyNumberFormat="1" applyFont="1" applyFill="1" applyBorder="1"/>
    <xf numFmtId="2" fontId="0" fillId="5" borderId="3" xfId="0" applyNumberFormat="1" applyFill="1" applyBorder="1"/>
    <xf numFmtId="4" fontId="6" fillId="5" borderId="3" xfId="0" applyNumberFormat="1" applyFont="1" applyFill="1" applyBorder="1" applyAlignment="1">
      <alignment horizontal="right" wrapText="1"/>
    </xf>
    <xf numFmtId="0" fontId="11" fillId="5" borderId="3" xfId="0" applyFont="1" applyFill="1" applyBorder="1" applyAlignment="1">
      <alignment horizontal="left" vertical="center" wrapText="1" indent="1"/>
    </xf>
    <xf numFmtId="4" fontId="6" fillId="5" borderId="6" xfId="0" applyNumberFormat="1" applyFont="1" applyFill="1" applyBorder="1" applyAlignment="1">
      <alignment horizontal="right" wrapText="1"/>
    </xf>
    <xf numFmtId="4" fontId="1" fillId="5" borderId="6" xfId="0" applyNumberFormat="1" applyFont="1" applyFill="1" applyBorder="1"/>
    <xf numFmtId="0" fontId="0" fillId="5" borderId="3" xfId="0" applyFill="1" applyBorder="1"/>
    <xf numFmtId="4" fontId="0" fillId="5" borderId="3" xfId="0" applyNumberFormat="1" applyFill="1" applyBorder="1"/>
    <xf numFmtId="0" fontId="11" fillId="6" borderId="3" xfId="0" applyFont="1" applyFill="1" applyBorder="1" applyAlignment="1">
      <alignment horizontal="left" vertical="center" wrapText="1"/>
    </xf>
    <xf numFmtId="4" fontId="0" fillId="6" borderId="3" xfId="0" applyNumberFormat="1" applyFill="1" applyBorder="1"/>
    <xf numFmtId="2" fontId="0" fillId="6" borderId="3" xfId="0" applyNumberFormat="1" applyFill="1" applyBorder="1"/>
    <xf numFmtId="0" fontId="0" fillId="2" borderId="2" xfId="0" applyFill="1" applyBorder="1"/>
    <xf numFmtId="0" fontId="0" fillId="0" borderId="2" xfId="0" applyBorder="1"/>
    <xf numFmtId="0" fontId="1" fillId="0" borderId="3" xfId="0" applyFont="1" applyBorder="1" applyAlignment="1">
      <alignment horizontal="left" vertical="top"/>
    </xf>
    <xf numFmtId="0" fontId="1" fillId="0" borderId="3" xfId="0" applyFont="1" applyBorder="1" applyAlignment="1">
      <alignment horizontal="left"/>
    </xf>
    <xf numFmtId="0" fontId="1" fillId="7" borderId="3" xfId="0" applyFont="1" applyFill="1" applyBorder="1" applyAlignment="1">
      <alignment vertical="center"/>
    </xf>
    <xf numFmtId="0" fontId="0" fillId="7" borderId="3" xfId="0" applyFill="1" applyBorder="1"/>
    <xf numFmtId="0" fontId="0" fillId="0" borderId="5" xfId="0" applyBorder="1"/>
    <xf numFmtId="0" fontId="1" fillId="7" borderId="2" xfId="0" applyFont="1" applyFill="1" applyBorder="1"/>
    <xf numFmtId="0" fontId="0" fillId="7" borderId="2" xfId="0" applyFill="1" applyBorder="1"/>
    <xf numFmtId="0" fontId="0" fillId="2" borderId="1" xfId="0" applyFill="1" applyBorder="1"/>
    <xf numFmtId="0" fontId="0" fillId="2" borderId="4" xfId="0" applyFill="1" applyBorder="1"/>
    <xf numFmtId="4" fontId="0" fillId="0" borderId="2" xfId="0" applyNumberFormat="1" applyBorder="1" applyAlignment="1">
      <alignment horizontal="left"/>
    </xf>
    <xf numFmtId="4" fontId="0" fillId="0" borderId="2" xfId="0" applyNumberFormat="1" applyBorder="1" applyAlignment="1">
      <alignment horizontal="left" vertical="top"/>
    </xf>
    <xf numFmtId="4" fontId="0" fillId="7" borderId="2" xfId="0" applyNumberFormat="1" applyFill="1" applyBorder="1" applyAlignment="1">
      <alignment horizontal="left"/>
    </xf>
    <xf numFmtId="0" fontId="0" fillId="0" borderId="3" xfId="0" applyBorder="1" applyAlignment="1">
      <alignment horizontal="right"/>
    </xf>
    <xf numFmtId="0" fontId="0" fillId="7" borderId="3" xfId="0" applyFill="1" applyBorder="1" applyAlignment="1">
      <alignment horizontal="right"/>
    </xf>
    <xf numFmtId="0" fontId="0" fillId="2" borderId="3" xfId="0" applyFill="1" applyBorder="1" applyAlignment="1">
      <alignment horizontal="right"/>
    </xf>
    <xf numFmtId="0" fontId="0" fillId="2" borderId="3" xfId="0" applyFill="1" applyBorder="1"/>
    <xf numFmtId="0" fontId="1" fillId="2" borderId="2" xfId="0" applyFont="1" applyFill="1" applyBorder="1"/>
    <xf numFmtId="4" fontId="0" fillId="2" borderId="2" xfId="0" applyNumberFormat="1" applyFill="1" applyBorder="1" applyAlignment="1">
      <alignment horizontal="left"/>
    </xf>
    <xf numFmtId="0" fontId="1" fillId="8" borderId="8" xfId="0" applyFont="1" applyFill="1" applyBorder="1"/>
    <xf numFmtId="0" fontId="0" fillId="8" borderId="3" xfId="0" applyFill="1" applyBorder="1"/>
    <xf numFmtId="0" fontId="0" fillId="8" borderId="1" xfId="0" applyFill="1" applyBorder="1"/>
    <xf numFmtId="0" fontId="1" fillId="8" borderId="8" xfId="0" applyFont="1" applyFill="1" applyBorder="1" applyAlignment="1">
      <alignment wrapText="1"/>
    </xf>
    <xf numFmtId="0" fontId="1" fillId="8" borderId="9" xfId="0" applyFont="1" applyFill="1" applyBorder="1"/>
    <xf numFmtId="0" fontId="1" fillId="8" borderId="5" xfId="0" applyFont="1" applyFill="1" applyBorder="1"/>
    <xf numFmtId="0" fontId="0" fillId="8" borderId="5" xfId="0" applyFill="1" applyBorder="1"/>
    <xf numFmtId="0" fontId="1" fillId="4" borderId="1" xfId="0" applyFont="1" applyFill="1" applyBorder="1" applyAlignment="1">
      <alignment vertical="center"/>
    </xf>
    <xf numFmtId="0" fontId="0" fillId="4" borderId="2" xfId="0" applyFill="1" applyBorder="1" applyAlignment="1">
      <alignment vertical="center"/>
    </xf>
    <xf numFmtId="0" fontId="0" fillId="4" borderId="4" xfId="0" applyFill="1" applyBorder="1"/>
    <xf numFmtId="0" fontId="0" fillId="8" borderId="2" xfId="0" applyFill="1" applyBorder="1" applyAlignment="1">
      <alignment horizontal="center"/>
    </xf>
    <xf numFmtId="0" fontId="0" fillId="8" borderId="2" xfId="0" applyFill="1" applyBorder="1"/>
    <xf numFmtId="0" fontId="0" fillId="8" borderId="2" xfId="0" applyFill="1" applyBorder="1" applyAlignment="1">
      <alignment horizontal="center" vertical="center"/>
    </xf>
    <xf numFmtId="0" fontId="0" fillId="8" borderId="4" xfId="0" applyFill="1" applyBorder="1" applyAlignment="1">
      <alignment horizontal="center"/>
    </xf>
    <xf numFmtId="0" fontId="1" fillId="0" borderId="5" xfId="0" applyFont="1" applyBorder="1"/>
    <xf numFmtId="0" fontId="1" fillId="0" borderId="2" xfId="0" applyFont="1" applyBorder="1"/>
    <xf numFmtId="0" fontId="1" fillId="2" borderId="3" xfId="0" applyFont="1" applyFill="1" applyBorder="1" applyAlignment="1">
      <alignment horizontal="left"/>
    </xf>
    <xf numFmtId="0" fontId="1" fillId="2" borderId="3" xfId="0" applyFont="1" applyFill="1" applyBorder="1"/>
    <xf numFmtId="0" fontId="1" fillId="0" borderId="3" xfId="0" applyFont="1" applyBorder="1"/>
    <xf numFmtId="0" fontId="1" fillId="2" borderId="2" xfId="0" applyFont="1" applyFill="1" applyBorder="1" applyAlignment="1">
      <alignment vertical="center"/>
    </xf>
    <xf numFmtId="4" fontId="1" fillId="2" borderId="2" xfId="0" applyNumberFormat="1" applyFont="1" applyFill="1" applyBorder="1" applyAlignment="1">
      <alignment horizontal="left"/>
    </xf>
    <xf numFmtId="0" fontId="1" fillId="7" borderId="3" xfId="0" applyFont="1" applyFill="1" applyBorder="1"/>
    <xf numFmtId="4" fontId="1" fillId="7" borderId="2" xfId="0" applyNumberFormat="1" applyFont="1" applyFill="1" applyBorder="1" applyAlignment="1">
      <alignment horizontal="left"/>
    </xf>
    <xf numFmtId="0" fontId="1" fillId="4" borderId="2" xfId="0" applyFont="1" applyFill="1" applyBorder="1" applyAlignment="1">
      <alignment vertical="center"/>
    </xf>
    <xf numFmtId="0" fontId="0" fillId="4" borderId="2" xfId="0" applyFill="1" applyBorder="1"/>
    <xf numFmtId="4" fontId="0" fillId="4" borderId="2" xfId="0" applyNumberFormat="1" applyFill="1" applyBorder="1" applyAlignment="1">
      <alignment horizontal="left"/>
    </xf>
    <xf numFmtId="0" fontId="1" fillId="2" borderId="3" xfId="0" applyFont="1" applyFill="1" applyBorder="1" applyAlignment="1">
      <alignment vertical="center"/>
    </xf>
    <xf numFmtId="0" fontId="0" fillId="0" borderId="7" xfId="0" applyBorder="1"/>
    <xf numFmtId="4" fontId="1" fillId="0" borderId="5" xfId="0" applyNumberFormat="1" applyFont="1" applyBorder="1" applyAlignment="1">
      <alignment horizontal="left"/>
    </xf>
    <xf numFmtId="4" fontId="1" fillId="0" borderId="2" xfId="0" applyNumberFormat="1" applyFont="1" applyBorder="1" applyAlignment="1">
      <alignment horizontal="left"/>
    </xf>
    <xf numFmtId="4" fontId="1" fillId="0" borderId="0" xfId="0" applyNumberFormat="1" applyFont="1" applyAlignment="1">
      <alignment horizontal="left"/>
    </xf>
    <xf numFmtId="0" fontId="0" fillId="0" borderId="1" xfId="0" applyBorder="1"/>
    <xf numFmtId="0" fontId="1" fillId="0" borderId="2" xfId="0" applyFont="1" applyBorder="1" applyAlignment="1">
      <alignment vertical="center"/>
    </xf>
    <xf numFmtId="0" fontId="0" fillId="0" borderId="2" xfId="0" applyBorder="1" applyAlignment="1">
      <alignment vertical="center"/>
    </xf>
    <xf numFmtId="0" fontId="1" fillId="0" borderId="3" xfId="0" applyFont="1" applyBorder="1" applyAlignment="1">
      <alignment vertical="center"/>
    </xf>
    <xf numFmtId="4" fontId="1" fillId="4" borderId="2" xfId="0" applyNumberFormat="1" applyFont="1" applyFill="1" applyBorder="1" applyAlignment="1">
      <alignment horizontal="left"/>
    </xf>
    <xf numFmtId="4" fontId="1" fillId="4" borderId="2" xfId="0" applyNumberFormat="1" applyFont="1" applyFill="1" applyBorder="1" applyAlignment="1">
      <alignment horizontal="left" vertical="center"/>
    </xf>
    <xf numFmtId="4" fontId="0" fillId="0" borderId="4" xfId="0" applyNumberFormat="1" applyBorder="1" applyAlignment="1">
      <alignment horizontal="left"/>
    </xf>
    <xf numFmtId="4" fontId="0" fillId="0" borderId="10" xfId="0" applyNumberFormat="1" applyBorder="1" applyAlignment="1">
      <alignment horizontal="left"/>
    </xf>
    <xf numFmtId="4" fontId="0" fillId="7" borderId="10" xfId="0" applyNumberFormat="1" applyFill="1" applyBorder="1" applyAlignment="1">
      <alignment horizontal="left"/>
    </xf>
    <xf numFmtId="4" fontId="1" fillId="4" borderId="10" xfId="0" applyNumberFormat="1" applyFont="1" applyFill="1" applyBorder="1" applyAlignment="1">
      <alignment horizontal="left"/>
    </xf>
    <xf numFmtId="4" fontId="0" fillId="4" borderId="10" xfId="0" applyNumberFormat="1" applyFill="1" applyBorder="1" applyAlignment="1">
      <alignment horizontal="left"/>
    </xf>
    <xf numFmtId="0" fontId="1" fillId="8" borderId="5" xfId="0" applyFont="1" applyFill="1" applyBorder="1" applyAlignment="1">
      <alignment horizontal="center" wrapText="1"/>
    </xf>
    <xf numFmtId="0" fontId="1" fillId="8" borderId="10" xfId="0" applyFont="1" applyFill="1" applyBorder="1" applyAlignment="1">
      <alignment horizontal="center" wrapText="1"/>
    </xf>
    <xf numFmtId="0" fontId="0" fillId="2" borderId="2" xfId="0" applyFill="1" applyBorder="1"/>
    <xf numFmtId="0" fontId="1" fillId="7" borderId="1" xfId="0" applyFont="1" applyFill="1" applyBorder="1"/>
    <xf numFmtId="0" fontId="1" fillId="7" borderId="2" xfId="0" applyFont="1" applyFill="1" applyBorder="1"/>
    <xf numFmtId="0" fontId="0" fillId="0" borderId="3" xfId="0" applyFont="1" applyBorder="1" applyAlignment="1">
      <alignment horizontal="right"/>
    </xf>
    <xf numFmtId="0" fontId="0" fillId="0" borderId="2" xfId="0" applyFont="1" applyBorder="1"/>
    <xf numFmtId="4" fontId="0" fillId="0" borderId="2" xfId="0" applyNumberFormat="1" applyFont="1" applyBorder="1" applyAlignment="1">
      <alignment horizontal="left"/>
    </xf>
    <xf numFmtId="0" fontId="0" fillId="2" borderId="3" xfId="0" applyFont="1" applyFill="1" applyBorder="1" applyAlignment="1">
      <alignment horizontal="right"/>
    </xf>
    <xf numFmtId="0" fontId="0" fillId="2" borderId="2" xfId="0" applyFont="1" applyFill="1" applyBorder="1"/>
    <xf numFmtId="4" fontId="0" fillId="2" borderId="2" xfId="0" applyNumberFormat="1" applyFont="1" applyFill="1" applyBorder="1" applyAlignment="1">
      <alignment horizontal="left"/>
    </xf>
    <xf numFmtId="0" fontId="1" fillId="2" borderId="1" xfId="0" applyFont="1" applyFill="1" applyBorder="1"/>
    <xf numFmtId="4" fontId="1" fillId="7" borderId="1" xfId="0" applyNumberFormat="1" applyFont="1" applyFill="1" applyBorder="1"/>
    <xf numFmtId="4" fontId="1" fillId="7" borderId="2" xfId="0" applyNumberFormat="1" applyFont="1" applyFill="1" applyBorder="1"/>
    <xf numFmtId="4" fontId="1" fillId="7" borderId="5" xfId="0" applyNumberFormat="1" applyFont="1" applyFill="1" applyBorder="1" applyAlignment="1">
      <alignment horizontal="left"/>
    </xf>
    <xf numFmtId="4" fontId="0" fillId="7" borderId="5" xfId="0" applyNumberFormat="1" applyFill="1" applyBorder="1" applyAlignment="1">
      <alignment horizontal="left"/>
    </xf>
    <xf numFmtId="4" fontId="0" fillId="0" borderId="11" xfId="0" applyNumberFormat="1" applyBorder="1" applyAlignment="1">
      <alignment horizontal="left"/>
    </xf>
    <xf numFmtId="4" fontId="0" fillId="0" borderId="12" xfId="0" applyNumberFormat="1" applyBorder="1" applyAlignment="1">
      <alignment horizontal="left"/>
    </xf>
    <xf numFmtId="2" fontId="0" fillId="2" borderId="9" xfId="0" applyNumberFormat="1" applyFont="1" applyFill="1" applyBorder="1" applyAlignment="1">
      <alignment horizontal="left"/>
    </xf>
    <xf numFmtId="4" fontId="0" fillId="2" borderId="5" xfId="0" applyNumberFormat="1" applyFont="1" applyFill="1" applyBorder="1" applyAlignment="1">
      <alignment horizontal="left"/>
    </xf>
    <xf numFmtId="4" fontId="1" fillId="7" borderId="3" xfId="0" applyNumberFormat="1" applyFont="1" applyFill="1" applyBorder="1"/>
    <xf numFmtId="2" fontId="1" fillId="2" borderId="1" xfId="0" applyNumberFormat="1" applyFont="1" applyFill="1" applyBorder="1" applyAlignment="1">
      <alignment horizontal="left"/>
    </xf>
    <xf numFmtId="2" fontId="0" fillId="2" borderId="1" xfId="0" applyNumberFormat="1" applyFont="1" applyFill="1" applyBorder="1" applyAlignment="1">
      <alignment horizontal="left"/>
    </xf>
    <xf numFmtId="2" fontId="0" fillId="2" borderId="5" xfId="0" applyNumberFormat="1" applyFont="1" applyFill="1" applyBorder="1" applyAlignment="1">
      <alignment horizontal="left"/>
    </xf>
    <xf numFmtId="2" fontId="0" fillId="2" borderId="2" xfId="0" applyNumberFormat="1" applyFont="1" applyFill="1" applyBorder="1" applyAlignment="1">
      <alignment horizontal="left"/>
    </xf>
    <xf numFmtId="2" fontId="0" fillId="2" borderId="4" xfId="0" applyNumberFormat="1" applyFont="1" applyFill="1" applyBorder="1" applyAlignment="1">
      <alignment horizontal="left"/>
    </xf>
    <xf numFmtId="2" fontId="0" fillId="2" borderId="10" xfId="0" applyNumberFormat="1" applyFont="1" applyFill="1" applyBorder="1" applyAlignment="1">
      <alignment horizontal="left"/>
    </xf>
    <xf numFmtId="4" fontId="0" fillId="7" borderId="2" xfId="0" applyNumberFormat="1" applyFont="1" applyFill="1" applyBorder="1" applyAlignment="1">
      <alignment horizontal="left"/>
    </xf>
    <xf numFmtId="4" fontId="0" fillId="7" borderId="4" xfId="0" applyNumberFormat="1" applyFont="1" applyFill="1" applyBorder="1" applyAlignment="1">
      <alignment horizontal="left"/>
    </xf>
    <xf numFmtId="2" fontId="0" fillId="0" borderId="0" xfId="0" applyNumberFormat="1" applyFont="1" applyAlignment="1">
      <alignment horizontal="left"/>
    </xf>
    <xf numFmtId="2" fontId="1" fillId="4" borderId="2" xfId="0" applyNumberFormat="1" applyFont="1" applyFill="1" applyBorder="1" applyAlignment="1">
      <alignment horizontal="left"/>
    </xf>
    <xf numFmtId="0" fontId="11" fillId="0" borderId="1" xfId="0" quotePrefix="1" applyFont="1" applyBorder="1" applyAlignment="1">
      <alignment horizontal="left" vertical="center"/>
    </xf>
    <xf numFmtId="0" fontId="11" fillId="0" borderId="2" xfId="0" quotePrefix="1" applyFont="1" applyBorder="1" applyAlignment="1">
      <alignment horizontal="left" vertical="center"/>
    </xf>
    <xf numFmtId="0" fontId="11" fillId="0" borderId="4" xfId="0" quotePrefix="1" applyFont="1" applyBorder="1" applyAlignment="1">
      <alignment horizontal="left" vertical="center"/>
    </xf>
    <xf numFmtId="2" fontId="6" fillId="3" borderId="3" xfId="0" applyNumberFormat="1" applyFont="1" applyFill="1" applyBorder="1" applyAlignment="1">
      <alignment horizontal="right"/>
    </xf>
    <xf numFmtId="2" fontId="6" fillId="0" borderId="3" xfId="0" applyNumberFormat="1" applyFont="1" applyBorder="1" applyAlignment="1">
      <alignment horizontal="right"/>
    </xf>
    <xf numFmtId="0" fontId="1" fillId="8" borderId="5" xfId="0" applyFont="1" applyFill="1" applyBorder="1" applyAlignment="1">
      <alignment vertical="top" wrapText="1"/>
    </xf>
    <xf numFmtId="0" fontId="1" fillId="8" borderId="5" xfId="0" applyFont="1" applyFill="1" applyBorder="1" applyAlignment="1">
      <alignment wrapText="1"/>
    </xf>
    <xf numFmtId="4" fontId="1" fillId="0" borderId="0" xfId="0" applyNumberFormat="1" applyFont="1"/>
    <xf numFmtId="0" fontId="1" fillId="0" borderId="0" xfId="0" applyFont="1"/>
    <xf numFmtId="4" fontId="0" fillId="0" borderId="3" xfId="0" applyNumberFormat="1" applyFont="1" applyBorder="1"/>
    <xf numFmtId="0" fontId="0" fillId="0" borderId="0" xfId="0" applyFont="1"/>
    <xf numFmtId="4" fontId="1" fillId="7" borderId="1" xfId="0" applyNumberFormat="1" applyFont="1" applyFill="1" applyBorder="1" applyAlignment="1">
      <alignment horizontal="left"/>
    </xf>
    <xf numFmtId="0" fontId="1" fillId="7" borderId="1" xfId="0" applyFont="1" applyFill="1" applyBorder="1" applyAlignment="1">
      <alignment vertical="center"/>
    </xf>
    <xf numFmtId="0" fontId="1" fillId="7" borderId="2" xfId="0" applyFont="1" applyFill="1" applyBorder="1" applyAlignment="1">
      <alignment vertical="center"/>
    </xf>
    <xf numFmtId="0" fontId="5" fillId="2" borderId="0" xfId="0" applyFont="1" applyFill="1" applyAlignment="1">
      <alignment horizontal="center" vertical="center" wrapText="1"/>
    </xf>
    <xf numFmtId="0" fontId="18" fillId="2" borderId="5" xfId="0" applyFont="1" applyFill="1" applyBorder="1" applyAlignment="1">
      <alignment horizontal="left" wrapText="1"/>
    </xf>
    <xf numFmtId="0" fontId="6" fillId="4" borderId="3" xfId="0" quotePrefix="1" applyFont="1" applyFill="1" applyBorder="1" applyAlignment="1">
      <alignment horizontal="center" wrapText="1"/>
    </xf>
    <xf numFmtId="0" fontId="15" fillId="0" borderId="3" xfId="0" quotePrefix="1" applyFont="1" applyBorder="1" applyAlignment="1">
      <alignment horizontal="center" wrapText="1"/>
    </xf>
    <xf numFmtId="0" fontId="11" fillId="0" borderId="3" xfId="0" applyFont="1" applyBorder="1" applyAlignment="1">
      <alignment horizontal="left" vertical="center" wrapText="1"/>
    </xf>
    <xf numFmtId="0" fontId="15" fillId="0" borderId="1" xfId="0" quotePrefix="1" applyFont="1" applyBorder="1" applyAlignment="1">
      <alignment horizontal="center" wrapText="1"/>
    </xf>
    <xf numFmtId="0" fontId="15" fillId="0" borderId="2" xfId="0" quotePrefix="1" applyFont="1" applyBorder="1" applyAlignment="1">
      <alignment horizontal="center" wrapText="1"/>
    </xf>
    <xf numFmtId="0" fontId="15" fillId="0" borderId="4" xfId="0" quotePrefix="1" applyFont="1" applyBorder="1" applyAlignment="1">
      <alignment horizontal="center" wrapText="1"/>
    </xf>
    <xf numFmtId="0" fontId="11" fillId="3" borderId="1" xfId="0" applyFont="1" applyFill="1" applyBorder="1" applyAlignment="1">
      <alignment horizontal="left" vertical="center" wrapText="1"/>
    </xf>
    <xf numFmtId="0" fontId="11" fillId="3" borderId="2" xfId="0" applyFont="1" applyFill="1" applyBorder="1" applyAlignment="1">
      <alignment horizontal="left" vertical="center" wrapText="1"/>
    </xf>
    <xf numFmtId="0" fontId="11" fillId="3" borderId="4" xfId="0" applyFont="1" applyFill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 wrapText="1"/>
    </xf>
    <xf numFmtId="0" fontId="11" fillId="0" borderId="2" xfId="0" applyFont="1" applyBorder="1" applyAlignment="1">
      <alignment horizontal="left" vertical="center" wrapText="1"/>
    </xf>
    <xf numFmtId="0" fontId="11" fillId="0" borderId="4" xfId="0" applyFont="1" applyBorder="1" applyAlignment="1">
      <alignment horizontal="left" vertical="center" wrapText="1"/>
    </xf>
    <xf numFmtId="0" fontId="13" fillId="2" borderId="0" xfId="0" applyFont="1" applyFill="1" applyAlignment="1">
      <alignment vertical="center" wrapText="1"/>
    </xf>
    <xf numFmtId="0" fontId="11" fillId="4" borderId="1" xfId="0" quotePrefix="1" applyFont="1" applyFill="1" applyBorder="1" applyAlignment="1">
      <alignment horizontal="center" wrapText="1"/>
    </xf>
    <xf numFmtId="0" fontId="11" fillId="4" borderId="2" xfId="0" quotePrefix="1" applyFont="1" applyFill="1" applyBorder="1" applyAlignment="1">
      <alignment horizontal="center" wrapText="1"/>
    </xf>
    <xf numFmtId="0" fontId="11" fillId="4" borderId="4" xfId="0" quotePrefix="1" applyFont="1" applyFill="1" applyBorder="1" applyAlignment="1">
      <alignment horizontal="center" wrapText="1"/>
    </xf>
    <xf numFmtId="0" fontId="17" fillId="2" borderId="0" xfId="0" applyFont="1" applyFill="1" applyAlignment="1">
      <alignment horizontal="left" vertical="center" wrapText="1"/>
    </xf>
    <xf numFmtId="0" fontId="12" fillId="2" borderId="0" xfId="0" applyFont="1" applyFill="1" applyAlignment="1">
      <alignment wrapText="1"/>
    </xf>
    <xf numFmtId="0" fontId="11" fillId="0" borderId="1" xfId="0" quotePrefix="1" applyFont="1" applyBorder="1" applyAlignment="1">
      <alignment horizontal="left" vertical="center"/>
    </xf>
    <xf numFmtId="0" fontId="11" fillId="0" borderId="2" xfId="0" quotePrefix="1" applyFont="1" applyBorder="1" applyAlignment="1">
      <alignment horizontal="left" vertical="center"/>
    </xf>
    <xf numFmtId="0" fontId="11" fillId="0" borderId="4" xfId="0" quotePrefix="1" applyFont="1" applyBorder="1" applyAlignment="1">
      <alignment horizontal="left" vertical="center"/>
    </xf>
    <xf numFmtId="0" fontId="11" fillId="3" borderId="1" xfId="0" quotePrefix="1" applyFont="1" applyFill="1" applyBorder="1" applyAlignment="1">
      <alignment horizontal="left" vertical="center" wrapText="1"/>
    </xf>
    <xf numFmtId="0" fontId="11" fillId="3" borderId="2" xfId="0" quotePrefix="1" applyFont="1" applyFill="1" applyBorder="1" applyAlignment="1">
      <alignment horizontal="left" vertical="center" wrapText="1"/>
    </xf>
    <xf numFmtId="0" fontId="11" fillId="3" borderId="4" xfId="0" quotePrefix="1" applyFont="1" applyFill="1" applyBorder="1" applyAlignment="1">
      <alignment horizontal="left" vertical="center" wrapText="1"/>
    </xf>
    <xf numFmtId="0" fontId="11" fillId="0" borderId="1" xfId="0" quotePrefix="1" applyFont="1" applyBorder="1" applyAlignment="1">
      <alignment horizontal="left" vertical="center" wrapText="1"/>
    </xf>
    <xf numFmtId="0" fontId="11" fillId="0" borderId="2" xfId="0" quotePrefix="1" applyFont="1" applyBorder="1" applyAlignment="1">
      <alignment horizontal="left" vertical="center" wrapText="1"/>
    </xf>
    <xf numFmtId="0" fontId="11" fillId="0" borderId="4" xfId="0" quotePrefix="1" applyFont="1" applyBorder="1" applyAlignment="1">
      <alignment horizontal="left" vertical="center" wrapText="1"/>
    </xf>
    <xf numFmtId="0" fontId="11" fillId="3" borderId="1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1" fillId="3" borderId="4" xfId="0" applyFont="1" applyFill="1" applyBorder="1" applyAlignment="1">
      <alignment horizontal="left" vertical="center"/>
    </xf>
    <xf numFmtId="0" fontId="1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1" fillId="0" borderId="0" xfId="0" applyFont="1" applyAlignment="1">
      <alignment horizontal="left" vertical="center" wrapText="1"/>
    </xf>
    <xf numFmtId="0" fontId="7" fillId="2" borderId="0" xfId="0" quotePrefix="1" applyFont="1" applyFill="1" applyAlignment="1">
      <alignment horizontal="left" wrapText="1"/>
    </xf>
    <xf numFmtId="0" fontId="6" fillId="3" borderId="3" xfId="0" applyFont="1" applyFill="1" applyBorder="1" applyAlignment="1">
      <alignment horizontal="left" vertical="center" wrapText="1"/>
    </xf>
    <xf numFmtId="0" fontId="9" fillId="0" borderId="3" xfId="0" applyFont="1" applyBorder="1" applyAlignment="1">
      <alignment vertical="center" wrapText="1"/>
    </xf>
    <xf numFmtId="0" fontId="11" fillId="3" borderId="3" xfId="0" quotePrefix="1" applyFont="1" applyFill="1" applyBorder="1" applyAlignment="1">
      <alignment horizontal="left" vertical="center" wrapText="1"/>
    </xf>
    <xf numFmtId="0" fontId="9" fillId="3" borderId="3" xfId="0" applyFont="1" applyFill="1" applyBorder="1" applyAlignment="1">
      <alignment vertical="center" wrapText="1"/>
    </xf>
    <xf numFmtId="0" fontId="1" fillId="7" borderId="1" xfId="0" applyFont="1" applyFill="1" applyBorder="1" applyAlignment="1">
      <alignment vertical="center"/>
    </xf>
    <xf numFmtId="0" fontId="1" fillId="7" borderId="2" xfId="0" applyFont="1" applyFill="1" applyBorder="1" applyAlignment="1">
      <alignment vertical="center"/>
    </xf>
    <xf numFmtId="0" fontId="19" fillId="2" borderId="2" xfId="0" applyFont="1" applyFill="1" applyBorder="1" applyAlignment="1">
      <alignment vertical="center"/>
    </xf>
    <xf numFmtId="0" fontId="0" fillId="2" borderId="2" xfId="0" applyFill="1" applyBorder="1" applyAlignment="1">
      <alignment vertical="center"/>
    </xf>
    <xf numFmtId="0" fontId="1" fillId="4" borderId="1" xfId="0" applyFont="1" applyFill="1" applyBorder="1" applyAlignment="1">
      <alignment vertical="center"/>
    </xf>
    <xf numFmtId="0" fontId="1" fillId="4" borderId="2" xfId="0" applyFont="1" applyFill="1" applyBorder="1" applyAlignment="1">
      <alignment vertical="center"/>
    </xf>
    <xf numFmtId="0" fontId="0" fillId="4" borderId="2" xfId="0" applyFill="1" applyBorder="1" applyAlignment="1">
      <alignment vertical="center"/>
    </xf>
    <xf numFmtId="0" fontId="1" fillId="7" borderId="1" xfId="0" applyFont="1" applyFill="1" applyBorder="1"/>
    <xf numFmtId="0" fontId="1" fillId="7" borderId="2" xfId="0" applyFont="1" applyFill="1" applyBorder="1"/>
    <xf numFmtId="0" fontId="8" fillId="2" borderId="3" xfId="0" quotePrefix="1" applyFont="1" applyFill="1" applyBorder="1" applyAlignment="1">
      <alignment horizontal="left" vertical="center"/>
    </xf>
    <xf numFmtId="0" fontId="7" fillId="2" borderId="3" xfId="0" quotePrefix="1" applyFont="1" applyFill="1" applyBorder="1" applyAlignment="1">
      <alignment horizontal="left" vertical="center"/>
    </xf>
    <xf numFmtId="0" fontId="8" fillId="2" borderId="3" xfId="0" applyNumberFormat="1" applyFont="1" applyFill="1" applyBorder="1" applyAlignment="1" applyProtection="1">
      <alignment horizontal="left" vertical="center" wrapText="1"/>
    </xf>
    <xf numFmtId="164" fontId="13" fillId="2" borderId="3" xfId="0" applyNumberFormat="1" applyFont="1" applyFill="1" applyBorder="1" applyAlignment="1">
      <alignment horizontal="right"/>
    </xf>
    <xf numFmtId="164" fontId="20" fillId="0" borderId="3" xfId="0" applyNumberFormat="1" applyFont="1" applyBorder="1"/>
    <xf numFmtId="2" fontId="21" fillId="0" borderId="3" xfId="0" applyNumberFormat="1" applyFont="1" applyBorder="1"/>
    <xf numFmtId="0" fontId="7" fillId="2" borderId="3" xfId="0" applyNumberFormat="1" applyFont="1" applyFill="1" applyBorder="1" applyAlignment="1" applyProtection="1">
      <alignment horizontal="left" vertical="center" wrapText="1"/>
    </xf>
    <xf numFmtId="164" fontId="5" fillId="2" borderId="3" xfId="0" applyNumberFormat="1" applyFont="1" applyFill="1" applyBorder="1" applyAlignment="1">
      <alignment horizontal="right"/>
    </xf>
    <xf numFmtId="2" fontId="20" fillId="0" borderId="3" xfId="0" applyNumberFormat="1" applyFont="1" applyBorder="1"/>
    <xf numFmtId="0" fontId="8" fillId="2" borderId="3" xfId="0" quotePrefix="1" applyFont="1" applyFill="1" applyBorder="1" applyAlignment="1">
      <alignment horizontal="left" vertical="center" wrapText="1"/>
    </xf>
    <xf numFmtId="0" fontId="21" fillId="0" borderId="3" xfId="0" applyFont="1" applyBorder="1"/>
    <xf numFmtId="0" fontId="20" fillId="0" borderId="3" xfId="0" applyFont="1" applyBorder="1" applyAlignment="1">
      <alignment vertical="top" wrapText="1"/>
    </xf>
    <xf numFmtId="0" fontId="21" fillId="0" borderId="3" xfId="0" applyFont="1" applyBorder="1" applyAlignment="1">
      <alignment vertical="top" wrapText="1"/>
    </xf>
    <xf numFmtId="0" fontId="12" fillId="0" borderId="3" xfId="0" applyFont="1" applyBorder="1" applyAlignment="1">
      <alignment vertical="top" wrapText="1"/>
    </xf>
    <xf numFmtId="164" fontId="20" fillId="0" borderId="3" xfId="0" applyNumberFormat="1" applyFont="1" applyBorder="1" applyAlignment="1">
      <alignment vertical="top" wrapText="1"/>
    </xf>
    <xf numFmtId="0" fontId="20" fillId="0" borderId="3" xfId="0" applyFont="1" applyBorder="1"/>
    <xf numFmtId="164" fontId="21" fillId="0" borderId="3" xfId="0" applyNumberFormat="1" applyFont="1" applyBorder="1" applyAlignment="1">
      <alignment vertical="top" wrapText="1"/>
    </xf>
    <xf numFmtId="0" fontId="12" fillId="0" borderId="3" xfId="0" applyFont="1" applyBorder="1"/>
    <xf numFmtId="0" fontId="7" fillId="5" borderId="3" xfId="0" applyNumberFormat="1" applyFont="1" applyFill="1" applyBorder="1" applyAlignment="1" applyProtection="1">
      <alignment horizontal="left" vertical="center" wrapText="1"/>
    </xf>
    <xf numFmtId="164" fontId="5" fillId="5" borderId="3" xfId="0" applyNumberFormat="1" applyFont="1" applyFill="1" applyBorder="1" applyAlignment="1">
      <alignment horizontal="right"/>
    </xf>
    <xf numFmtId="164" fontId="21" fillId="5" borderId="3" xfId="0" applyNumberFormat="1" applyFont="1" applyFill="1" applyBorder="1"/>
    <xf numFmtId="2" fontId="21" fillId="5" borderId="3" xfId="0" applyNumberFormat="1" applyFont="1" applyFill="1" applyBorder="1"/>
    <xf numFmtId="0" fontId="8" fillId="5" borderId="3" xfId="0" applyNumberFormat="1" applyFont="1" applyFill="1" applyBorder="1" applyAlignment="1" applyProtection="1">
      <alignment horizontal="left" vertical="center" wrapText="1"/>
    </xf>
    <xf numFmtId="0" fontId="7" fillId="5" borderId="3" xfId="0" quotePrefix="1" applyFont="1" applyFill="1" applyBorder="1" applyAlignment="1">
      <alignment horizontal="left" vertical="center"/>
    </xf>
    <xf numFmtId="0" fontId="22" fillId="5" borderId="3" xfId="0" quotePrefix="1" applyFont="1" applyFill="1" applyBorder="1" applyAlignment="1">
      <alignment horizontal="left" vertical="center"/>
    </xf>
    <xf numFmtId="0" fontId="8" fillId="5" borderId="3" xfId="0" quotePrefix="1" applyFont="1" applyFill="1" applyBorder="1" applyAlignment="1">
      <alignment horizontal="left" vertical="center"/>
    </xf>
    <xf numFmtId="0" fontId="15" fillId="6" borderId="1" xfId="0" applyNumberFormat="1" applyFont="1" applyFill="1" applyBorder="1" applyAlignment="1" applyProtection="1">
      <alignment horizontal="center" vertical="center" wrapText="1"/>
    </xf>
    <xf numFmtId="0" fontId="15" fillId="6" borderId="2" xfId="0" applyNumberFormat="1" applyFont="1" applyFill="1" applyBorder="1" applyAlignment="1" applyProtection="1">
      <alignment horizontal="center" vertical="center" wrapText="1"/>
    </xf>
    <xf numFmtId="0" fontId="15" fillId="6" borderId="4" xfId="0" applyNumberFormat="1" applyFont="1" applyFill="1" applyBorder="1" applyAlignment="1" applyProtection="1">
      <alignment horizontal="center" vertical="center" wrapText="1"/>
    </xf>
    <xf numFmtId="0" fontId="15" fillId="6" borderId="3" xfId="0" applyNumberFormat="1" applyFont="1" applyFill="1" applyBorder="1" applyAlignment="1" applyProtection="1">
      <alignment horizontal="center" vertical="center" wrapText="1"/>
    </xf>
    <xf numFmtId="2" fontId="15" fillId="6" borderId="3" xfId="0" applyNumberFormat="1" applyFont="1" applyFill="1" applyBorder="1" applyAlignment="1" applyProtection="1">
      <alignment horizontal="center" vertical="center" wrapText="1"/>
    </xf>
    <xf numFmtId="0" fontId="7" fillId="5" borderId="3" xfId="0" quotePrefix="1" applyFont="1" applyFill="1" applyBorder="1" applyAlignment="1">
      <alignment horizontal="left" vertical="center" wrapText="1"/>
    </xf>
    <xf numFmtId="4" fontId="0" fillId="0" borderId="0" xfId="0" applyNumberFormat="1"/>
    <xf numFmtId="0" fontId="7" fillId="5" borderId="3" xfId="0" applyFont="1" applyFill="1" applyBorder="1" applyAlignment="1">
      <alignment horizontal="left" vertical="center"/>
    </xf>
    <xf numFmtId="0" fontId="7" fillId="5" borderId="3" xfId="0" applyNumberFormat="1" applyFont="1" applyFill="1" applyBorder="1" applyAlignment="1" applyProtection="1">
      <alignment horizontal="left" vertical="center"/>
    </xf>
    <xf numFmtId="0" fontId="21" fillId="5" borderId="3" xfId="0" applyFont="1" applyFill="1" applyBorder="1"/>
    <xf numFmtId="0" fontId="7" fillId="5" borderId="3" xfId="0" applyNumberFormat="1" applyFont="1" applyFill="1" applyBorder="1" applyAlignment="1" applyProtection="1">
      <alignment vertical="center" wrapText="1"/>
    </xf>
    <xf numFmtId="0" fontId="20" fillId="5" borderId="3" xfId="0" applyFont="1" applyFill="1" applyBorder="1" applyAlignment="1">
      <alignment vertical="top" wrapText="1"/>
    </xf>
    <xf numFmtId="0" fontId="23" fillId="5" borderId="3" xfId="0" applyFont="1" applyFill="1" applyBorder="1"/>
    <xf numFmtId="0" fontId="21" fillId="5" borderId="3" xfId="0" applyFont="1" applyFill="1" applyBorder="1" applyAlignment="1">
      <alignment vertical="top" wrapText="1"/>
    </xf>
    <xf numFmtId="0" fontId="12" fillId="5" borderId="3" xfId="0" applyFont="1" applyFill="1" applyBorder="1" applyAlignment="1">
      <alignment vertical="top" wrapText="1"/>
    </xf>
    <xf numFmtId="164" fontId="20" fillId="5" borderId="3" xfId="0" applyNumberFormat="1" applyFont="1" applyFill="1" applyBorder="1" applyAlignment="1">
      <alignment vertical="top" wrapText="1"/>
    </xf>
    <xf numFmtId="2" fontId="20" fillId="5" borderId="3" xfId="0" applyNumberFormat="1" applyFont="1" applyFill="1" applyBorder="1"/>
    <xf numFmtId="0" fontId="20" fillId="5" borderId="3" xfId="0" applyFont="1" applyFill="1" applyBorder="1"/>
    <xf numFmtId="0" fontId="12" fillId="5" borderId="3" xfId="0" applyFont="1" applyFill="1" applyBorder="1"/>
    <xf numFmtId="164" fontId="20" fillId="5" borderId="3" xfId="0" applyNumberFormat="1" applyFont="1" applyFill="1" applyBorder="1"/>
    <xf numFmtId="164" fontId="24" fillId="5" borderId="3" xfId="0" applyNumberFormat="1" applyFont="1" applyFill="1" applyBorder="1"/>
    <xf numFmtId="0" fontId="11" fillId="9" borderId="3" xfId="0" applyFont="1" applyFill="1" applyBorder="1" applyAlignment="1">
      <alignment horizontal="left" vertical="center" wrapText="1"/>
    </xf>
    <xf numFmtId="4" fontId="6" fillId="9" borderId="3" xfId="0" applyNumberFormat="1" applyFont="1" applyFill="1" applyBorder="1" applyAlignment="1">
      <alignment horizontal="right"/>
    </xf>
    <xf numFmtId="4" fontId="1" fillId="9" borderId="3" xfId="0" applyNumberFormat="1" applyFont="1" applyFill="1" applyBorder="1"/>
    <xf numFmtId="0" fontId="18" fillId="6" borderId="1" xfId="0" applyFont="1" applyFill="1" applyBorder="1" applyAlignment="1">
      <alignment horizontal="center" vertical="center" wrapText="1"/>
    </xf>
    <xf numFmtId="0" fontId="18" fillId="6" borderId="2" xfId="0" applyFont="1" applyFill="1" applyBorder="1" applyAlignment="1">
      <alignment horizontal="center" vertical="center" wrapText="1"/>
    </xf>
    <xf numFmtId="0" fontId="18" fillId="6" borderId="4" xfId="0" applyFont="1" applyFill="1" applyBorder="1" applyAlignment="1">
      <alignment horizontal="center" vertical="center" wrapText="1"/>
    </xf>
    <xf numFmtId="0" fontId="18" fillId="6" borderId="3" xfId="0" quotePrefix="1" applyFont="1" applyFill="1" applyBorder="1" applyAlignment="1">
      <alignment horizontal="center" vertical="center" wrapText="1"/>
    </xf>
    <xf numFmtId="0" fontId="18" fillId="6" borderId="3" xfId="0" applyFont="1" applyFill="1" applyBorder="1" applyAlignment="1">
      <alignment horizontal="center" vertical="center" wrapText="1"/>
    </xf>
    <xf numFmtId="0" fontId="25" fillId="6" borderId="3" xfId="0" applyFont="1" applyFill="1" applyBorder="1" applyAlignment="1">
      <alignment horizontal="left" vertical="center" wrapText="1"/>
    </xf>
    <xf numFmtId="4" fontId="18" fillId="6" borderId="3" xfId="0" applyNumberFormat="1" applyFont="1" applyFill="1" applyBorder="1" applyAlignment="1">
      <alignment horizontal="right"/>
    </xf>
    <xf numFmtId="0" fontId="25" fillId="5" borderId="3" xfId="0" applyFont="1" applyFill="1" applyBorder="1" applyAlignment="1">
      <alignment horizontal="left" vertical="center" wrapText="1"/>
    </xf>
    <xf numFmtId="4" fontId="18" fillId="5" borderId="3" xfId="0" applyNumberFormat="1" applyFont="1" applyFill="1" applyBorder="1" applyAlignment="1">
      <alignment horizontal="right"/>
    </xf>
    <xf numFmtId="0" fontId="26" fillId="2" borderId="3" xfId="0" applyFont="1" applyFill="1" applyBorder="1" applyAlignment="1">
      <alignment horizontal="left" vertical="center" wrapText="1"/>
    </xf>
    <xf numFmtId="4" fontId="27" fillId="2" borderId="3" xfId="0" applyNumberFormat="1" applyFont="1" applyFill="1" applyBorder="1" applyAlignment="1">
      <alignment horizontal="right"/>
    </xf>
    <xf numFmtId="4" fontId="27" fillId="0" borderId="3" xfId="0" applyNumberFormat="1" applyFont="1" applyBorder="1" applyAlignment="1">
      <alignment horizontal="right"/>
    </xf>
    <xf numFmtId="0" fontId="25" fillId="2" borderId="3" xfId="0" applyFont="1" applyFill="1" applyBorder="1" applyAlignment="1">
      <alignment horizontal="left" vertical="center" wrapText="1"/>
    </xf>
    <xf numFmtId="4" fontId="18" fillId="0" borderId="3" xfId="0" applyNumberFormat="1" applyFont="1" applyBorder="1" applyAlignment="1">
      <alignment horizontal="right"/>
    </xf>
    <xf numFmtId="4" fontId="0" fillId="2" borderId="3" xfId="0" applyNumberFormat="1" applyFont="1" applyFill="1" applyBorder="1"/>
    <xf numFmtId="4" fontId="18" fillId="2" borderId="3" xfId="0" applyNumberFormat="1" applyFont="1" applyFill="1" applyBorder="1" applyAlignment="1">
      <alignment horizontal="right"/>
    </xf>
    <xf numFmtId="0" fontId="25" fillId="5" borderId="3" xfId="0" quotePrefix="1" applyFont="1" applyFill="1" applyBorder="1" applyAlignment="1">
      <alignment horizontal="left" vertical="center"/>
    </xf>
    <xf numFmtId="0" fontId="28" fillId="5" borderId="3" xfId="0" quotePrefix="1" applyFont="1" applyFill="1" applyBorder="1" applyAlignment="1">
      <alignment horizontal="left" vertical="center"/>
    </xf>
    <xf numFmtId="0" fontId="26" fillId="2" borderId="3" xfId="0" quotePrefix="1" applyFont="1" applyFill="1" applyBorder="1" applyAlignment="1">
      <alignment horizontal="left" vertical="center"/>
    </xf>
    <xf numFmtId="0" fontId="29" fillId="2" borderId="3" xfId="0" quotePrefix="1" applyFont="1" applyFill="1" applyBorder="1" applyAlignment="1">
      <alignment horizontal="left" vertical="center"/>
    </xf>
    <xf numFmtId="0" fontId="26" fillId="5" borderId="3" xfId="0" quotePrefix="1" applyFont="1" applyFill="1" applyBorder="1" applyAlignment="1">
      <alignment horizontal="left" vertical="center"/>
    </xf>
    <xf numFmtId="0" fontId="29" fillId="5" borderId="3" xfId="0" quotePrefix="1" applyFont="1" applyFill="1" applyBorder="1" applyAlignment="1">
      <alignment horizontal="left" vertical="center"/>
    </xf>
    <xf numFmtId="4" fontId="27" fillId="5" borderId="3" xfId="0" applyNumberFormat="1" applyFont="1" applyFill="1" applyBorder="1" applyAlignment="1">
      <alignment horizontal="right"/>
    </xf>
    <xf numFmtId="4" fontId="0" fillId="5" borderId="3" xfId="0" applyNumberFormat="1" applyFont="1" applyFill="1" applyBorder="1"/>
    <xf numFmtId="0" fontId="25" fillId="5" borderId="4" xfId="0" applyFont="1" applyFill="1" applyBorder="1" applyAlignment="1">
      <alignment horizontal="left" vertical="center" wrapText="1"/>
    </xf>
    <xf numFmtId="0" fontId="26" fillId="2" borderId="4" xfId="0" applyFont="1" applyFill="1" applyBorder="1" applyAlignment="1">
      <alignment horizontal="left" vertical="center" wrapText="1"/>
    </xf>
    <xf numFmtId="0" fontId="25" fillId="2" borderId="3" xfId="0" quotePrefix="1" applyFont="1" applyFill="1" applyBorder="1" applyAlignment="1">
      <alignment horizontal="left" vertical="center"/>
    </xf>
    <xf numFmtId="0" fontId="6" fillId="6" borderId="9" xfId="0" applyNumberFormat="1" applyFont="1" applyFill="1" applyBorder="1" applyAlignment="1" applyProtection="1">
      <alignment horizontal="center" vertical="center" wrapText="1"/>
    </xf>
    <xf numFmtId="0" fontId="6" fillId="6" borderId="5" xfId="0" applyNumberFormat="1" applyFont="1" applyFill="1" applyBorder="1" applyAlignment="1" applyProtection="1">
      <alignment horizontal="center" vertical="center" wrapText="1"/>
    </xf>
    <xf numFmtId="0" fontId="6" fillId="6" borderId="10" xfId="0" applyNumberFormat="1" applyFont="1" applyFill="1" applyBorder="1" applyAlignment="1" applyProtection="1">
      <alignment horizontal="center" vertical="center" wrapText="1"/>
    </xf>
    <xf numFmtId="0" fontId="6" fillId="6" borderId="8" xfId="0" quotePrefix="1" applyFont="1" applyFill="1" applyBorder="1" applyAlignment="1">
      <alignment horizontal="center" vertical="center" wrapText="1"/>
    </xf>
    <xf numFmtId="0" fontId="6" fillId="6" borderId="8" xfId="0" applyFont="1" applyFill="1" applyBorder="1" applyAlignment="1">
      <alignment horizontal="center" vertical="center" wrapText="1"/>
    </xf>
    <xf numFmtId="0" fontId="0" fillId="0" borderId="0" xfId="0" applyBorder="1"/>
    <xf numFmtId="0" fontId="25" fillId="2" borderId="0" xfId="0" quotePrefix="1" applyFont="1" applyFill="1" applyBorder="1" applyAlignment="1">
      <alignment horizontal="left" vertical="center"/>
    </xf>
    <xf numFmtId="0" fontId="26" fillId="2" borderId="0" xfId="0" quotePrefix="1" applyFont="1" applyFill="1" applyBorder="1" applyAlignment="1">
      <alignment horizontal="left" vertical="center"/>
    </xf>
    <xf numFmtId="0" fontId="29" fillId="2" borderId="0" xfId="0" quotePrefix="1" applyFont="1" applyFill="1" applyBorder="1" applyAlignment="1">
      <alignment horizontal="left" vertical="center"/>
    </xf>
    <xf numFmtId="0" fontId="26" fillId="2" borderId="0" xfId="0" applyFont="1" applyFill="1" applyBorder="1" applyAlignment="1">
      <alignment horizontal="left" vertical="center" wrapText="1"/>
    </xf>
    <xf numFmtId="4" fontId="27" fillId="2" borderId="0" xfId="0" applyNumberFormat="1" applyFont="1" applyFill="1" applyBorder="1" applyAlignment="1">
      <alignment horizontal="right"/>
    </xf>
    <xf numFmtId="0" fontId="0" fillId="2" borderId="0" xfId="0" applyFill="1" applyBorder="1"/>
    <xf numFmtId="4" fontId="3" fillId="2" borderId="0" xfId="0" applyNumberFormat="1" applyFont="1" applyFill="1" applyBorder="1" applyAlignment="1">
      <alignment horizontal="right"/>
    </xf>
    <xf numFmtId="0" fontId="25" fillId="5" borderId="7" xfId="0" quotePrefix="1" applyFont="1" applyFill="1" applyBorder="1" applyAlignment="1">
      <alignment horizontal="left" vertical="center"/>
    </xf>
    <xf numFmtId="0" fontId="28" fillId="5" borderId="7" xfId="0" quotePrefix="1" applyFont="1" applyFill="1" applyBorder="1" applyAlignment="1">
      <alignment horizontal="left" vertical="center"/>
    </xf>
    <xf numFmtId="0" fontId="25" fillId="5" borderId="7" xfId="0" applyFont="1" applyFill="1" applyBorder="1" applyAlignment="1">
      <alignment horizontal="left" vertical="center" wrapText="1"/>
    </xf>
    <xf numFmtId="4" fontId="18" fillId="5" borderId="7" xfId="0" applyNumberFormat="1" applyFont="1" applyFill="1" applyBorder="1" applyAlignment="1">
      <alignment horizontal="right"/>
    </xf>
    <xf numFmtId="4" fontId="1" fillId="5" borderId="7" xfId="0" applyNumberFormat="1" applyFont="1" applyFill="1" applyBorder="1"/>
    <xf numFmtId="0" fontId="1" fillId="0" borderId="0" xfId="0" applyFont="1" applyBorder="1"/>
    <xf numFmtId="0" fontId="6" fillId="9" borderId="3" xfId="0" applyFont="1" applyFill="1" applyBorder="1" applyAlignment="1">
      <alignment horizontal="center" vertical="center" wrapText="1"/>
    </xf>
    <xf numFmtId="0" fontId="6" fillId="9" borderId="3" xfId="0" quotePrefix="1" applyFont="1" applyFill="1" applyBorder="1" applyAlignment="1">
      <alignment horizontal="center" vertical="center" wrapText="1"/>
    </xf>
    <xf numFmtId="0" fontId="15" fillId="9" borderId="3" xfId="0" applyFont="1" applyFill="1" applyBorder="1" applyAlignment="1">
      <alignment horizontal="center" vertical="center" wrapText="1"/>
    </xf>
    <xf numFmtId="4" fontId="6" fillId="9" borderId="3" xfId="0" applyNumberFormat="1" applyFont="1" applyFill="1" applyBorder="1" applyAlignment="1">
      <alignment horizontal="right" wrapText="1"/>
    </xf>
    <xf numFmtId="2" fontId="0" fillId="9" borderId="3" xfId="0" applyNumberFormat="1" applyFill="1" applyBorder="1"/>
    <xf numFmtId="164" fontId="0" fillId="0" borderId="0" xfId="0" applyNumberFormat="1"/>
    <xf numFmtId="0" fontId="1" fillId="0" borderId="2" xfId="0" applyFont="1" applyBorder="1" applyAlignment="1">
      <alignment horizontal="left"/>
    </xf>
    <xf numFmtId="4" fontId="0" fillId="0" borderId="8" xfId="0" applyNumberFormat="1" applyBorder="1"/>
    <xf numFmtId="4" fontId="0" fillId="0" borderId="10" xfId="0" applyNumberFormat="1" applyFont="1" applyBorder="1" applyAlignment="1">
      <alignment horizontal="left"/>
    </xf>
    <xf numFmtId="4" fontId="0" fillId="0" borderId="0" xfId="0" applyNumberFormat="1" applyFill="1"/>
    <xf numFmtId="0" fontId="1" fillId="7" borderId="2" xfId="0" applyFont="1" applyFill="1" applyBorder="1" applyAlignment="1">
      <alignment horizontal="center" vertical="center"/>
    </xf>
    <xf numFmtId="4" fontId="1" fillId="7" borderId="2" xfId="0" applyNumberFormat="1" applyFont="1" applyFill="1" applyBorder="1" applyAlignment="1">
      <alignment vertical="center"/>
    </xf>
    <xf numFmtId="4" fontId="1" fillId="7" borderId="4" xfId="0" applyNumberFormat="1" applyFont="1" applyFill="1" applyBorder="1" applyAlignment="1">
      <alignment vertical="center"/>
    </xf>
    <xf numFmtId="0" fontId="1" fillId="7" borderId="2" xfId="0" applyFont="1" applyFill="1" applyBorder="1" applyAlignment="1">
      <alignment horizontal="center"/>
    </xf>
    <xf numFmtId="4" fontId="23" fillId="5" borderId="3" xfId="0" applyNumberFormat="1" applyFont="1" applyFill="1" applyBorder="1"/>
  </cellXfs>
  <cellStyles count="1">
    <cellStyle name="Normalno" xfId="0" builtinId="0"/>
  </cellStyles>
  <dxfs count="11"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LEPRINKA/KNJ/brutobilanca.html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rutobilanca"/>
    </sheetNames>
    <sheetDataSet>
      <sheetData sheetId="0">
        <row r="481">
          <cell r="F481">
            <v>421789.6</v>
          </cell>
        </row>
      </sheetData>
    </sheetDataSet>
  </externalBook>
</externalLink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V35"/>
  <sheetViews>
    <sheetView zoomScaleNormal="100" workbookViewId="0">
      <selection activeCell="B23" sqref="B23:F23"/>
    </sheetView>
  </sheetViews>
  <sheetFormatPr defaultRowHeight="14.4" x14ac:dyDescent="0.3"/>
  <cols>
    <col min="6" max="9" width="25.33203125" customWidth="1"/>
    <col min="10" max="10" width="9.6640625" customWidth="1"/>
  </cols>
  <sheetData>
    <row r="1" spans="2:11" ht="41.25" customHeight="1" x14ac:dyDescent="0.3">
      <c r="B1" s="157" t="s">
        <v>195</v>
      </c>
      <c r="C1" s="157"/>
      <c r="D1" s="157"/>
      <c r="E1" s="157"/>
      <c r="F1" s="157"/>
      <c r="G1" s="157"/>
      <c r="H1" s="157"/>
      <c r="I1" s="157"/>
      <c r="J1" s="157"/>
      <c r="K1" s="157"/>
    </row>
    <row r="2" spans="2:11" ht="15.6" x14ac:dyDescent="0.3">
      <c r="B2" s="157" t="s">
        <v>8</v>
      </c>
      <c r="C2" s="157"/>
      <c r="D2" s="157"/>
      <c r="E2" s="157"/>
      <c r="F2" s="157"/>
      <c r="G2" s="157"/>
      <c r="H2" s="157"/>
      <c r="I2" s="171"/>
      <c r="J2" s="171"/>
      <c r="K2" s="13"/>
    </row>
    <row r="3" spans="2:11" ht="19.5" customHeight="1" x14ac:dyDescent="0.3">
      <c r="B3" s="175"/>
      <c r="C3" s="175"/>
      <c r="D3" s="175"/>
      <c r="E3" s="14"/>
      <c r="F3" s="14"/>
      <c r="G3" s="14"/>
      <c r="H3" s="14"/>
      <c r="I3" s="15"/>
      <c r="J3" s="15"/>
      <c r="K3" s="13"/>
    </row>
    <row r="4" spans="2:11" ht="18" customHeight="1" x14ac:dyDescent="0.3">
      <c r="B4" s="157" t="s">
        <v>32</v>
      </c>
      <c r="C4" s="176"/>
      <c r="D4" s="176"/>
      <c r="E4" s="176"/>
      <c r="F4" s="176"/>
      <c r="G4" s="176"/>
      <c r="H4" s="176"/>
      <c r="I4" s="176"/>
      <c r="J4" s="176"/>
      <c r="K4" s="13"/>
    </row>
    <row r="5" spans="2:11" ht="18" customHeight="1" x14ac:dyDescent="0.3">
      <c r="B5" s="16"/>
      <c r="C5" s="17"/>
      <c r="D5" s="17"/>
      <c r="E5" s="17"/>
      <c r="F5" s="17"/>
      <c r="G5" s="17"/>
      <c r="H5" s="17"/>
      <c r="I5" s="17"/>
      <c r="J5" s="17"/>
      <c r="K5" s="13"/>
    </row>
    <row r="6" spans="2:11" x14ac:dyDescent="0.3">
      <c r="B6" s="158" t="s">
        <v>39</v>
      </c>
      <c r="C6" s="158"/>
      <c r="D6" s="158"/>
      <c r="E6" s="158"/>
      <c r="F6" s="158"/>
      <c r="G6" s="18"/>
      <c r="H6" s="18"/>
      <c r="I6" s="18"/>
      <c r="J6" s="19"/>
      <c r="K6" s="13"/>
    </row>
    <row r="7" spans="2:11" ht="25.5" customHeight="1" x14ac:dyDescent="0.3">
      <c r="B7" s="172" t="s">
        <v>6</v>
      </c>
      <c r="C7" s="173"/>
      <c r="D7" s="173"/>
      <c r="E7" s="173"/>
      <c r="F7" s="174"/>
      <c r="G7" s="32" t="s">
        <v>171</v>
      </c>
      <c r="H7" s="33" t="s">
        <v>172</v>
      </c>
      <c r="I7" s="32" t="s">
        <v>173</v>
      </c>
      <c r="J7" s="33" t="s">
        <v>10</v>
      </c>
      <c r="K7" s="33" t="s">
        <v>23</v>
      </c>
    </row>
    <row r="8" spans="2:11" s="8" customFormat="1" ht="10.199999999999999" x14ac:dyDescent="0.2">
      <c r="B8" s="162">
        <v>1</v>
      </c>
      <c r="C8" s="163"/>
      <c r="D8" s="163"/>
      <c r="E8" s="163"/>
      <c r="F8" s="164"/>
      <c r="G8" s="7">
        <v>2</v>
      </c>
      <c r="H8" s="6">
        <v>3</v>
      </c>
      <c r="I8" s="6">
        <v>4</v>
      </c>
      <c r="J8" s="6" t="s">
        <v>42</v>
      </c>
      <c r="K8" s="6" t="s">
        <v>43</v>
      </c>
    </row>
    <row r="9" spans="2:11" ht="15" customHeight="1" x14ac:dyDescent="0.3">
      <c r="B9" s="165" t="s">
        <v>0</v>
      </c>
      <c r="C9" s="166"/>
      <c r="D9" s="166"/>
      <c r="E9" s="166"/>
      <c r="F9" s="167"/>
      <c r="G9" s="29">
        <f>+' Račun prihoda i rashoda'!G11</f>
        <v>398053.43999999994</v>
      </c>
      <c r="H9" s="29">
        <f>H10+H11</f>
        <v>1345707.03</v>
      </c>
      <c r="I9" s="29">
        <f>+' Račun prihoda i rashoda'!I11</f>
        <v>422142.8</v>
      </c>
      <c r="J9" s="5">
        <f>I9/G9*100</f>
        <v>106.05179043296297</v>
      </c>
      <c r="K9" s="5">
        <f>I9/H9*100</f>
        <v>31.369591641354504</v>
      </c>
    </row>
    <row r="10" spans="2:11" ht="15" customHeight="1" x14ac:dyDescent="0.3">
      <c r="B10" s="168" t="s">
        <v>25</v>
      </c>
      <c r="C10" s="169"/>
      <c r="D10" s="169"/>
      <c r="E10" s="169"/>
      <c r="F10" s="170"/>
      <c r="G10" s="29">
        <f>+' Račun prihoda i rashoda'!G11</f>
        <v>398053.43999999994</v>
      </c>
      <c r="H10" s="29">
        <f>+' Račun prihoda i rashoda'!H11</f>
        <v>1345707.03</v>
      </c>
      <c r="I10" s="29">
        <f>+' Račun prihoda i rashoda'!I11</f>
        <v>422142.8</v>
      </c>
      <c r="J10" s="5">
        <f>I10/G10*100</f>
        <v>106.05179043296297</v>
      </c>
      <c r="K10" s="5">
        <f t="shared" ref="K10:K15" si="0">I10/H10*100</f>
        <v>31.369591641354504</v>
      </c>
    </row>
    <row r="11" spans="2:11" x14ac:dyDescent="0.3">
      <c r="B11" s="177" t="s">
        <v>26</v>
      </c>
      <c r="C11" s="178"/>
      <c r="D11" s="178"/>
      <c r="E11" s="178"/>
      <c r="F11" s="179"/>
      <c r="G11" s="26">
        <v>0</v>
      </c>
      <c r="H11" s="26">
        <v>0</v>
      </c>
      <c r="I11" s="26">
        <v>0</v>
      </c>
      <c r="J11" s="5">
        <v>0</v>
      </c>
      <c r="K11" s="5">
        <v>23</v>
      </c>
    </row>
    <row r="12" spans="2:11" x14ac:dyDescent="0.3">
      <c r="B12" s="143" t="s">
        <v>170</v>
      </c>
      <c r="C12" s="144"/>
      <c r="D12" s="144"/>
      <c r="E12" s="144"/>
      <c r="F12" s="145"/>
      <c r="G12" s="26">
        <f>+' Račun prihoda i rashoda'!G34</f>
        <v>0</v>
      </c>
      <c r="H12" s="26">
        <f>+' Račun prihoda i rashoda'!H34</f>
        <v>9447.6299999999992</v>
      </c>
      <c r="I12" s="26">
        <f>+' Račun prihoda i rashoda'!I34</f>
        <v>0</v>
      </c>
      <c r="J12" s="5">
        <v>0</v>
      </c>
      <c r="K12" s="5">
        <f>I12/H12*100</f>
        <v>0</v>
      </c>
    </row>
    <row r="13" spans="2:11" x14ac:dyDescent="0.3">
      <c r="B13" s="186" t="s">
        <v>1</v>
      </c>
      <c r="C13" s="187"/>
      <c r="D13" s="187"/>
      <c r="E13" s="187"/>
      <c r="F13" s="188"/>
      <c r="G13" s="29">
        <v>404384.8</v>
      </c>
      <c r="H13" s="29">
        <f>H14+H15</f>
        <v>1354567.98</v>
      </c>
      <c r="I13" s="29">
        <f>I14+I15</f>
        <v>411826.17</v>
      </c>
      <c r="J13" s="5">
        <f>I13/G13*100</f>
        <v>101.84017055042622</v>
      </c>
      <c r="K13" s="5">
        <f t="shared" si="0"/>
        <v>30.402768711541523</v>
      </c>
    </row>
    <row r="14" spans="2:11" ht="15" customHeight="1" x14ac:dyDescent="0.3">
      <c r="B14" s="183" t="s">
        <v>27</v>
      </c>
      <c r="C14" s="184"/>
      <c r="D14" s="184"/>
      <c r="E14" s="184"/>
      <c r="F14" s="185"/>
      <c r="G14" s="29">
        <v>404384.8</v>
      </c>
      <c r="H14" s="29">
        <f>+' Račun prihoda i rashoda'!H40</f>
        <v>1344277.38</v>
      </c>
      <c r="I14" s="29">
        <f>+' Račun prihoda i rashoda'!I40</f>
        <v>410826.17</v>
      </c>
      <c r="J14" s="5">
        <f>I14/G14*100</f>
        <v>101.59288133480784</v>
      </c>
      <c r="K14" s="5">
        <f t="shared" si="0"/>
        <v>30.561116039905396</v>
      </c>
    </row>
    <row r="15" spans="2:11" x14ac:dyDescent="0.3">
      <c r="B15" s="177" t="s">
        <v>28</v>
      </c>
      <c r="C15" s="178"/>
      <c r="D15" s="178"/>
      <c r="E15" s="178"/>
      <c r="F15" s="179"/>
      <c r="G15" s="26">
        <v>0</v>
      </c>
      <c r="H15" s="26">
        <f>+' Račun prihoda i rashoda'!H79</f>
        <v>10290.6</v>
      </c>
      <c r="I15" s="26">
        <f>+' Račun prihoda i rashoda'!I79</f>
        <v>1000</v>
      </c>
      <c r="J15" s="5">
        <v>0</v>
      </c>
      <c r="K15" s="5">
        <f t="shared" si="0"/>
        <v>9.7176063592016018</v>
      </c>
    </row>
    <row r="16" spans="2:11" ht="15" customHeight="1" x14ac:dyDescent="0.3">
      <c r="B16" s="180" t="s">
        <v>36</v>
      </c>
      <c r="C16" s="181"/>
      <c r="D16" s="181"/>
      <c r="E16" s="181"/>
      <c r="F16" s="182"/>
      <c r="G16" s="29">
        <f>G9-G13</f>
        <v>-6331.3600000000442</v>
      </c>
      <c r="H16" s="30">
        <f>H9-H13+H12</f>
        <v>586.68000000004577</v>
      </c>
      <c r="I16" s="30">
        <f>I9-I13+I12</f>
        <v>10316.630000000005</v>
      </c>
      <c r="J16" s="5">
        <v>0</v>
      </c>
      <c r="K16" s="5">
        <v>0</v>
      </c>
    </row>
    <row r="17" spans="2:22" ht="17.399999999999999" x14ac:dyDescent="0.3">
      <c r="B17" s="14"/>
      <c r="C17" s="20"/>
      <c r="D17" s="20"/>
      <c r="E17" s="20"/>
      <c r="F17" s="20"/>
      <c r="G17" s="20"/>
      <c r="H17" s="21"/>
      <c r="I17" s="21"/>
      <c r="J17" s="21"/>
      <c r="K17" s="21"/>
    </row>
    <row r="18" spans="2:22" ht="18" customHeight="1" x14ac:dyDescent="0.3">
      <c r="B18" s="158" t="s">
        <v>35</v>
      </c>
      <c r="C18" s="158"/>
      <c r="D18" s="158"/>
      <c r="E18" s="158"/>
      <c r="F18" s="158"/>
      <c r="G18" s="20"/>
      <c r="H18" s="21"/>
      <c r="I18" s="21"/>
      <c r="J18" s="21"/>
      <c r="K18" s="21"/>
    </row>
    <row r="19" spans="2:22" ht="26.4" x14ac:dyDescent="0.3">
      <c r="B19" s="159" t="s">
        <v>6</v>
      </c>
      <c r="C19" s="159"/>
      <c r="D19" s="159"/>
      <c r="E19" s="159"/>
      <c r="F19" s="159"/>
      <c r="G19" s="34" t="s">
        <v>174</v>
      </c>
      <c r="H19" s="35" t="s">
        <v>172</v>
      </c>
      <c r="I19" s="34" t="s">
        <v>173</v>
      </c>
      <c r="J19" s="35" t="s">
        <v>10</v>
      </c>
      <c r="K19" s="35" t="s">
        <v>23</v>
      </c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</row>
    <row r="20" spans="2:22" s="8" customFormat="1" ht="10.199999999999999" x14ac:dyDescent="0.2">
      <c r="B20" s="160">
        <v>1</v>
      </c>
      <c r="C20" s="160"/>
      <c r="D20" s="160"/>
      <c r="E20" s="160"/>
      <c r="F20" s="160"/>
      <c r="G20" s="7">
        <v>2</v>
      </c>
      <c r="H20" s="6">
        <v>3</v>
      </c>
      <c r="I20" s="6">
        <v>4</v>
      </c>
      <c r="J20" s="6" t="s">
        <v>42</v>
      </c>
      <c r="K20" s="6" t="s">
        <v>43</v>
      </c>
    </row>
    <row r="21" spans="2:22" ht="15.75" customHeight="1" x14ac:dyDescent="0.3">
      <c r="B21" s="161" t="s">
        <v>29</v>
      </c>
      <c r="C21" s="161"/>
      <c r="D21" s="161"/>
      <c r="E21" s="161"/>
      <c r="F21" s="161"/>
      <c r="G21" s="4">
        <v>0</v>
      </c>
      <c r="H21" s="4">
        <v>0</v>
      </c>
      <c r="I21" s="147">
        <v>0</v>
      </c>
      <c r="J21" s="4"/>
      <c r="K21" s="4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</row>
    <row r="22" spans="2:22" x14ac:dyDescent="0.3">
      <c r="B22" s="161" t="s">
        <v>30</v>
      </c>
      <c r="C22" s="194"/>
      <c r="D22" s="194"/>
      <c r="E22" s="194"/>
      <c r="F22" s="194"/>
      <c r="G22" s="4">
        <v>0</v>
      </c>
      <c r="H22" s="4">
        <v>0</v>
      </c>
      <c r="I22" s="147">
        <v>0</v>
      </c>
      <c r="J22" s="4"/>
      <c r="K22" s="4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</row>
    <row r="23" spans="2:22" s="13" customFormat="1" ht="15" customHeight="1" x14ac:dyDescent="0.3">
      <c r="B23" s="193" t="s">
        <v>31</v>
      </c>
      <c r="C23" s="193"/>
      <c r="D23" s="193"/>
      <c r="E23" s="193"/>
      <c r="F23" s="193"/>
      <c r="G23" s="5">
        <v>0</v>
      </c>
      <c r="H23" s="5">
        <v>0</v>
      </c>
      <c r="I23" s="146">
        <v>0</v>
      </c>
      <c r="J23" s="5"/>
      <c r="K23" s="5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</row>
    <row r="24" spans="2:22" s="13" customFormat="1" ht="15" customHeight="1" x14ac:dyDescent="0.3">
      <c r="B24" s="193" t="s">
        <v>33</v>
      </c>
      <c r="C24" s="193"/>
      <c r="D24" s="193"/>
      <c r="E24" s="193"/>
      <c r="F24" s="193"/>
      <c r="G24" s="5">
        <v>0</v>
      </c>
      <c r="H24" s="5">
        <v>0</v>
      </c>
      <c r="I24" s="29">
        <v>0</v>
      </c>
      <c r="J24" s="5"/>
      <c r="K24" s="5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</row>
    <row r="25" spans="2:22" x14ac:dyDescent="0.3">
      <c r="B25" s="195" t="s">
        <v>38</v>
      </c>
      <c r="C25" s="196"/>
      <c r="D25" s="196"/>
      <c r="E25" s="196"/>
      <c r="F25" s="196"/>
      <c r="G25" s="29">
        <v>0</v>
      </c>
      <c r="H25" s="5">
        <v>0</v>
      </c>
      <c r="I25" s="29">
        <v>0</v>
      </c>
      <c r="J25" s="5"/>
      <c r="K25" s="5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</row>
    <row r="26" spans="2:22" ht="11.25" customHeight="1" x14ac:dyDescent="0.3">
      <c r="B26" s="22"/>
      <c r="C26" s="23"/>
      <c r="D26" s="23"/>
      <c r="E26" s="23"/>
      <c r="F26" s="23"/>
      <c r="G26" s="24"/>
      <c r="H26" s="24"/>
      <c r="I26" s="24"/>
      <c r="J26" s="24"/>
      <c r="K26" s="13"/>
    </row>
    <row r="27" spans="2:22" ht="23.25" customHeight="1" x14ac:dyDescent="0.3">
      <c r="B27" s="192" t="s">
        <v>37</v>
      </c>
      <c r="C27" s="192"/>
      <c r="D27" s="192"/>
      <c r="E27" s="192"/>
      <c r="F27" s="192"/>
      <c r="G27" s="192"/>
      <c r="H27" s="192"/>
      <c r="I27" s="192"/>
      <c r="J27" s="192"/>
      <c r="K27" s="192"/>
    </row>
    <row r="28" spans="2:22" ht="10.5" customHeight="1" x14ac:dyDescent="0.3">
      <c r="B28" s="3"/>
      <c r="C28" s="3"/>
      <c r="D28" s="3"/>
      <c r="E28" s="3"/>
      <c r="F28" s="3"/>
      <c r="G28" s="3"/>
      <c r="H28" s="3"/>
      <c r="I28" s="3"/>
      <c r="J28" s="3"/>
      <c r="K28" s="3"/>
    </row>
    <row r="29" spans="2:22" hidden="1" x14ac:dyDescent="0.3">
      <c r="B29" s="189"/>
      <c r="C29" s="189"/>
      <c r="D29" s="189"/>
      <c r="E29" s="189"/>
      <c r="F29" s="189"/>
      <c r="G29" s="189"/>
      <c r="H29" s="189"/>
      <c r="I29" s="189"/>
      <c r="J29" s="189"/>
      <c r="K29" s="189"/>
    </row>
    <row r="30" spans="2:22" hidden="1" x14ac:dyDescent="0.3">
      <c r="B30" s="189"/>
      <c r="C30" s="189"/>
      <c r="D30" s="189"/>
      <c r="E30" s="189"/>
      <c r="F30" s="189"/>
      <c r="G30" s="189"/>
      <c r="H30" s="189"/>
      <c r="I30" s="189"/>
      <c r="J30" s="189"/>
      <c r="K30" s="189"/>
    </row>
    <row r="31" spans="2:22" ht="15" customHeight="1" x14ac:dyDescent="0.3">
      <c r="B31" s="189" t="s">
        <v>40</v>
      </c>
      <c r="C31" s="189"/>
      <c r="D31" s="189"/>
      <c r="E31" s="189"/>
      <c r="F31" s="189"/>
      <c r="G31" s="189"/>
      <c r="H31" s="189"/>
      <c r="I31" s="189"/>
      <c r="J31" s="189"/>
      <c r="K31" s="189"/>
    </row>
    <row r="32" spans="2:22" ht="36.75" customHeight="1" x14ac:dyDescent="0.3">
      <c r="B32" s="189"/>
      <c r="C32" s="189"/>
      <c r="D32" s="189"/>
      <c r="E32" s="189"/>
      <c r="F32" s="189"/>
      <c r="G32" s="189"/>
      <c r="H32" s="189"/>
      <c r="I32" s="189"/>
      <c r="J32" s="189"/>
      <c r="K32" s="189"/>
    </row>
    <row r="33" spans="2:11" x14ac:dyDescent="0.3">
      <c r="B33" s="191"/>
      <c r="C33" s="191"/>
      <c r="D33" s="191"/>
      <c r="E33" s="191"/>
      <c r="F33" s="191"/>
      <c r="G33" s="191"/>
      <c r="H33" s="191"/>
      <c r="I33" s="191"/>
      <c r="J33" s="191"/>
    </row>
    <row r="34" spans="2:11" ht="15" customHeight="1" x14ac:dyDescent="0.3">
      <c r="B34" s="190" t="s">
        <v>41</v>
      </c>
      <c r="C34" s="190"/>
      <c r="D34" s="190"/>
      <c r="E34" s="190"/>
      <c r="F34" s="190"/>
      <c r="G34" s="190"/>
      <c r="H34" s="190"/>
      <c r="I34" s="190"/>
      <c r="J34" s="190"/>
      <c r="K34" s="190"/>
    </row>
    <row r="35" spans="2:11" x14ac:dyDescent="0.3">
      <c r="B35" s="190"/>
      <c r="C35" s="190"/>
      <c r="D35" s="190"/>
      <c r="E35" s="190"/>
      <c r="F35" s="190"/>
      <c r="G35" s="190"/>
      <c r="H35" s="190"/>
      <c r="I35" s="190"/>
      <c r="J35" s="190"/>
      <c r="K35" s="190"/>
    </row>
  </sheetData>
  <mergeCells count="29">
    <mergeCell ref="B13:F13"/>
    <mergeCell ref="B18:F18"/>
    <mergeCell ref="B29:K29"/>
    <mergeCell ref="B31:K32"/>
    <mergeCell ref="B34:K35"/>
    <mergeCell ref="B33:F33"/>
    <mergeCell ref="G33:J33"/>
    <mergeCell ref="B27:K27"/>
    <mergeCell ref="B23:F23"/>
    <mergeCell ref="B22:F22"/>
    <mergeCell ref="B24:F24"/>
    <mergeCell ref="B25:F25"/>
    <mergeCell ref="B30:K30"/>
    <mergeCell ref="B1:K1"/>
    <mergeCell ref="B6:F6"/>
    <mergeCell ref="B19:F19"/>
    <mergeCell ref="B20:F20"/>
    <mergeCell ref="B21:F21"/>
    <mergeCell ref="B8:F8"/>
    <mergeCell ref="B9:F9"/>
    <mergeCell ref="B10:F10"/>
    <mergeCell ref="B2:J2"/>
    <mergeCell ref="B7:F7"/>
    <mergeCell ref="B3:D3"/>
    <mergeCell ref="B4:J4"/>
    <mergeCell ref="B11:F11"/>
    <mergeCell ref="B16:F16"/>
    <mergeCell ref="B14:F14"/>
    <mergeCell ref="B15:F15"/>
  </mergeCells>
  <pageMargins left="0.7" right="0.7" top="0.75" bottom="0.75" header="0.3" footer="0.3"/>
  <pageSetup paperSize="9" scale="7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88"/>
  <sheetViews>
    <sheetView topLeftCell="A34" zoomScale="80" zoomScaleNormal="80" workbookViewId="0">
      <selection activeCell="I41" sqref="I41"/>
    </sheetView>
  </sheetViews>
  <sheetFormatPr defaultRowHeight="14.4" x14ac:dyDescent="0.3"/>
  <cols>
    <col min="2" max="2" width="7.44140625" bestFit="1" customWidth="1"/>
    <col min="3" max="3" width="8.44140625" bestFit="1" customWidth="1"/>
    <col min="4" max="4" width="6.109375" customWidth="1"/>
    <col min="5" max="5" width="7.44140625" bestFit="1" customWidth="1"/>
    <col min="6" max="6" width="46" customWidth="1"/>
    <col min="7" max="8" width="25.33203125" customWidth="1"/>
    <col min="9" max="9" width="24.21875" bestFit="1" customWidth="1"/>
    <col min="10" max="10" width="17.21875" bestFit="1" customWidth="1"/>
    <col min="11" max="11" width="15.6640625" customWidth="1"/>
    <col min="12" max="12" width="12.109375" bestFit="1" customWidth="1"/>
    <col min="14" max="14" width="9.21875" bestFit="1" customWidth="1"/>
  </cols>
  <sheetData>
    <row r="1" spans="2:17" ht="18" customHeight="1" x14ac:dyDescent="0.3">
      <c r="B1" s="1"/>
      <c r="C1" s="1"/>
      <c r="D1" s="1"/>
      <c r="E1" s="1"/>
      <c r="F1" s="1"/>
      <c r="G1" s="1"/>
      <c r="H1" s="1"/>
      <c r="I1" s="1"/>
      <c r="J1" s="1"/>
    </row>
    <row r="2" spans="2:17" ht="15.75" customHeight="1" x14ac:dyDescent="0.3">
      <c r="B2" s="157" t="s">
        <v>8</v>
      </c>
      <c r="C2" s="157"/>
      <c r="D2" s="157"/>
      <c r="E2" s="157"/>
      <c r="F2" s="157"/>
      <c r="G2" s="157"/>
      <c r="H2" s="157"/>
      <c r="I2" s="157"/>
      <c r="J2" s="157"/>
      <c r="K2" s="157"/>
    </row>
    <row r="3" spans="2:17" ht="17.399999999999999" x14ac:dyDescent="0.3">
      <c r="B3" s="14"/>
      <c r="C3" s="14"/>
      <c r="D3" s="14"/>
      <c r="E3" s="14"/>
      <c r="F3" s="14"/>
      <c r="G3" s="14"/>
      <c r="H3" s="14"/>
      <c r="I3" s="15"/>
      <c r="J3" s="15"/>
      <c r="K3" s="13"/>
    </row>
    <row r="4" spans="2:17" ht="18" customHeight="1" x14ac:dyDescent="0.3">
      <c r="B4" s="157" t="s">
        <v>34</v>
      </c>
      <c r="C4" s="157"/>
      <c r="D4" s="157"/>
      <c r="E4" s="157"/>
      <c r="F4" s="157"/>
      <c r="G4" s="157"/>
      <c r="H4" s="157"/>
      <c r="I4" s="157"/>
      <c r="J4" s="157"/>
      <c r="K4" s="157"/>
    </row>
    <row r="5" spans="2:17" ht="17.399999999999999" x14ac:dyDescent="0.3">
      <c r="B5" s="14"/>
      <c r="C5" s="14"/>
      <c r="D5" s="14"/>
      <c r="E5" s="14"/>
      <c r="F5" s="14"/>
      <c r="G5" s="14"/>
      <c r="H5" s="14"/>
      <c r="I5" s="15"/>
      <c r="J5" s="15"/>
      <c r="K5" s="13"/>
    </row>
    <row r="6" spans="2:17" ht="15.75" customHeight="1" x14ac:dyDescent="0.3">
      <c r="B6" s="157" t="s">
        <v>11</v>
      </c>
      <c r="C6" s="157"/>
      <c r="D6" s="157"/>
      <c r="E6" s="157"/>
      <c r="F6" s="157"/>
      <c r="G6" s="157"/>
      <c r="H6" s="157"/>
      <c r="I6" s="157"/>
      <c r="J6" s="157"/>
      <c r="K6" s="157"/>
    </row>
    <row r="7" spans="2:17" ht="17.399999999999999" x14ac:dyDescent="0.3">
      <c r="B7" s="14"/>
      <c r="C7" s="14"/>
      <c r="D7" s="14"/>
      <c r="E7" s="14"/>
      <c r="F7" s="14"/>
      <c r="G7" s="14"/>
      <c r="H7" s="14"/>
      <c r="I7" s="15"/>
      <c r="J7" s="15"/>
      <c r="K7" s="13"/>
    </row>
    <row r="8" spans="2:17" ht="42.6" customHeight="1" x14ac:dyDescent="0.3">
      <c r="B8" s="256" t="s">
        <v>6</v>
      </c>
      <c r="C8" s="257"/>
      <c r="D8" s="257"/>
      <c r="E8" s="257"/>
      <c r="F8" s="258"/>
      <c r="G8" s="259" t="s">
        <v>175</v>
      </c>
      <c r="H8" s="260" t="s">
        <v>172</v>
      </c>
      <c r="I8" s="259" t="s">
        <v>173</v>
      </c>
      <c r="J8" s="260" t="s">
        <v>10</v>
      </c>
      <c r="K8" s="260" t="s">
        <v>23</v>
      </c>
    </row>
    <row r="9" spans="2:17" s="8" customFormat="1" ht="13.8" x14ac:dyDescent="0.2">
      <c r="B9" s="256">
        <v>1</v>
      </c>
      <c r="C9" s="257"/>
      <c r="D9" s="257"/>
      <c r="E9" s="257"/>
      <c r="F9" s="258"/>
      <c r="G9" s="260">
        <v>2</v>
      </c>
      <c r="H9" s="260">
        <v>3</v>
      </c>
      <c r="I9" s="260">
        <v>4</v>
      </c>
      <c r="J9" s="260" t="s">
        <v>42</v>
      </c>
      <c r="K9" s="260" t="s">
        <v>43</v>
      </c>
    </row>
    <row r="10" spans="2:17" x14ac:dyDescent="0.3">
      <c r="B10" s="261"/>
      <c r="C10" s="261"/>
      <c r="D10" s="261"/>
      <c r="E10" s="261"/>
      <c r="F10" s="261" t="s">
        <v>24</v>
      </c>
      <c r="G10" s="262"/>
      <c r="H10" s="262"/>
      <c r="I10" s="262"/>
      <c r="J10" s="262"/>
      <c r="K10" s="262"/>
    </row>
    <row r="11" spans="2:17" ht="15.75" customHeight="1" x14ac:dyDescent="0.3">
      <c r="B11" s="263">
        <v>6</v>
      </c>
      <c r="C11" s="263"/>
      <c r="D11" s="263"/>
      <c r="E11" s="263"/>
      <c r="F11" s="263" t="s">
        <v>2</v>
      </c>
      <c r="G11" s="264">
        <f>G12+G19+G22+G27</f>
        <v>398053.43999999994</v>
      </c>
      <c r="H11" s="264">
        <f>H12+H19+H22+H27</f>
        <v>1345707.03</v>
      </c>
      <c r="I11" s="264">
        <f>I12+I19+I22+I27</f>
        <v>422142.8</v>
      </c>
      <c r="J11" s="264">
        <f>I11/G11*100</f>
        <v>106.05179043296297</v>
      </c>
      <c r="K11" s="264">
        <f>I11/H11*100</f>
        <v>31.369591641354504</v>
      </c>
      <c r="M11">
        <v>1355154.66</v>
      </c>
      <c r="N11" s="238">
        <f>M11-H11</f>
        <v>9447.6299999998882</v>
      </c>
      <c r="P11">
        <v>438603.66</v>
      </c>
      <c r="Q11" s="238">
        <f>P11-I11</f>
        <v>16460.859999999986</v>
      </c>
    </row>
    <row r="12" spans="2:17" s="151" customFormat="1" ht="27.6" x14ac:dyDescent="0.3">
      <c r="B12" s="263"/>
      <c r="C12" s="263">
        <v>63</v>
      </c>
      <c r="D12" s="263"/>
      <c r="E12" s="263"/>
      <c r="F12" s="263" t="s">
        <v>12</v>
      </c>
      <c r="G12" s="264">
        <f>G13+G15+G17</f>
        <v>352739.72</v>
      </c>
      <c r="H12" s="39">
        <f>H13+H15+H17</f>
        <v>1260581.52</v>
      </c>
      <c r="I12" s="39">
        <f>I13+I15+I17</f>
        <v>360485.17</v>
      </c>
      <c r="J12" s="264">
        <f>I12/G12*100</f>
        <v>102.19579751324859</v>
      </c>
      <c r="K12" s="264">
        <f>I12/H12*100</f>
        <v>28.596736052421267</v>
      </c>
      <c r="Q12" s="150">
        <f>Q11-N11</f>
        <v>7013.2300000000978</v>
      </c>
    </row>
    <row r="13" spans="2:17" s="151" customFormat="1" ht="18.75" customHeight="1" x14ac:dyDescent="0.3">
      <c r="B13" s="263"/>
      <c r="C13" s="263"/>
      <c r="D13" s="263">
        <v>631</v>
      </c>
      <c r="E13" s="263"/>
      <c r="F13" s="263" t="s">
        <v>189</v>
      </c>
      <c r="G13" s="264">
        <v>0</v>
      </c>
      <c r="H13" s="39">
        <f>H14</f>
        <v>0</v>
      </c>
      <c r="I13" s="39">
        <f>I14</f>
        <v>0</v>
      </c>
      <c r="J13" s="264">
        <v>0</v>
      </c>
      <c r="K13" s="264">
        <v>0</v>
      </c>
      <c r="M13" s="150">
        <f>I11-[1]brutobilanca!$F$481</f>
        <v>353.20000000001164</v>
      </c>
    </row>
    <row r="14" spans="2:17" s="153" customFormat="1" ht="21" customHeight="1" x14ac:dyDescent="0.3">
      <c r="B14" s="265"/>
      <c r="C14" s="265"/>
      <c r="D14" s="265"/>
      <c r="E14" s="265">
        <v>6311</v>
      </c>
      <c r="F14" s="265" t="s">
        <v>190</v>
      </c>
      <c r="G14" s="266">
        <v>0</v>
      </c>
      <c r="H14" s="152">
        <v>0</v>
      </c>
      <c r="I14" s="152">
        <v>0</v>
      </c>
      <c r="J14" s="267">
        <v>0</v>
      </c>
      <c r="K14" s="267">
        <v>0</v>
      </c>
    </row>
    <row r="15" spans="2:17" s="151" customFormat="1" ht="27.6" x14ac:dyDescent="0.3">
      <c r="B15" s="263"/>
      <c r="C15" s="263"/>
      <c r="D15" s="263">
        <v>636</v>
      </c>
      <c r="E15" s="263"/>
      <c r="F15" s="263" t="s">
        <v>179</v>
      </c>
      <c r="G15" s="264">
        <f>G16</f>
        <v>352739.72</v>
      </c>
      <c r="H15" s="39">
        <f>H16</f>
        <v>1256760.04</v>
      </c>
      <c r="I15" s="39">
        <f>I16</f>
        <v>360485.17</v>
      </c>
      <c r="J15" s="264">
        <f>I15/G15*100</f>
        <v>102.19579751324859</v>
      </c>
      <c r="K15" s="264">
        <f>I15/H15*100</f>
        <v>28.683691279681362</v>
      </c>
    </row>
    <row r="16" spans="2:17" ht="27.6" x14ac:dyDescent="0.3">
      <c r="B16" s="268"/>
      <c r="C16" s="265"/>
      <c r="D16" s="265"/>
      <c r="E16" s="265">
        <v>6361</v>
      </c>
      <c r="F16" s="265" t="s">
        <v>180</v>
      </c>
      <c r="G16" s="309">
        <v>352739.72</v>
      </c>
      <c r="H16" s="152">
        <v>1256760.04</v>
      </c>
      <c r="I16" s="152">
        <v>360485.17</v>
      </c>
      <c r="J16" s="269">
        <f>I16/G16*100</f>
        <v>102.19579751324859</v>
      </c>
      <c r="K16" s="269">
        <f>I16/H16*100</f>
        <v>28.683691279681362</v>
      </c>
    </row>
    <row r="17" spans="2:11" s="151" customFormat="1" ht="27.6" x14ac:dyDescent="0.3">
      <c r="B17" s="263"/>
      <c r="C17" s="263"/>
      <c r="D17" s="263">
        <v>639</v>
      </c>
      <c r="E17" s="263"/>
      <c r="F17" s="263" t="s">
        <v>211</v>
      </c>
      <c r="G17" s="264">
        <f>G18</f>
        <v>0</v>
      </c>
      <c r="H17" s="39">
        <f>H18</f>
        <v>3821.48</v>
      </c>
      <c r="I17" s="39">
        <v>0</v>
      </c>
      <c r="J17" s="264">
        <v>0</v>
      </c>
      <c r="K17" s="264">
        <v>0</v>
      </c>
    </row>
    <row r="18" spans="2:11" ht="27.6" x14ac:dyDescent="0.3">
      <c r="B18" s="268"/>
      <c r="C18" s="265"/>
      <c r="D18" s="265"/>
      <c r="E18" s="265">
        <v>6393</v>
      </c>
      <c r="F18" s="265" t="s">
        <v>198</v>
      </c>
      <c r="G18" s="266">
        <v>0</v>
      </c>
      <c r="H18" s="270">
        <v>3821.48</v>
      </c>
      <c r="I18" s="270">
        <v>0</v>
      </c>
      <c r="J18" s="271">
        <v>0</v>
      </c>
      <c r="K18" s="271">
        <v>0</v>
      </c>
    </row>
    <row r="19" spans="2:11" s="151" customFormat="1" x14ac:dyDescent="0.3">
      <c r="B19" s="263"/>
      <c r="C19" s="263">
        <v>65</v>
      </c>
      <c r="D19" s="263"/>
      <c r="E19" s="263"/>
      <c r="F19" s="263" t="s">
        <v>56</v>
      </c>
      <c r="G19" s="264">
        <f>G20</f>
        <v>50</v>
      </c>
      <c r="H19" s="39">
        <v>0</v>
      </c>
      <c r="I19" s="39">
        <f>I20</f>
        <v>0</v>
      </c>
      <c r="J19" s="264">
        <f>I19/G19*100</f>
        <v>0</v>
      </c>
      <c r="K19" s="264">
        <v>0</v>
      </c>
    </row>
    <row r="20" spans="2:11" s="151" customFormat="1" x14ac:dyDescent="0.3">
      <c r="B20" s="263"/>
      <c r="C20" s="263"/>
      <c r="D20" s="263">
        <v>652</v>
      </c>
      <c r="E20" s="263"/>
      <c r="F20" s="263" t="s">
        <v>181</v>
      </c>
      <c r="G20" s="264">
        <f>G21</f>
        <v>50</v>
      </c>
      <c r="H20" s="39">
        <v>0</v>
      </c>
      <c r="I20" s="39">
        <f>I21</f>
        <v>0</v>
      </c>
      <c r="J20" s="264">
        <v>0</v>
      </c>
      <c r="K20" s="264">
        <v>0</v>
      </c>
    </row>
    <row r="21" spans="2:11" s="153" customFormat="1" x14ac:dyDescent="0.3">
      <c r="B21" s="265"/>
      <c r="C21" s="265"/>
      <c r="D21" s="265"/>
      <c r="E21" s="265">
        <v>6526</v>
      </c>
      <c r="F21" s="265" t="s">
        <v>182</v>
      </c>
      <c r="G21" s="266">
        <v>50</v>
      </c>
      <c r="H21" s="152">
        <v>0</v>
      </c>
      <c r="I21" s="152">
        <v>0</v>
      </c>
      <c r="J21" s="267">
        <v>0</v>
      </c>
      <c r="K21" s="267">
        <v>0</v>
      </c>
    </row>
    <row r="22" spans="2:11" s="151" customFormat="1" ht="27.6" x14ac:dyDescent="0.3">
      <c r="B22" s="272"/>
      <c r="C22" s="272">
        <v>66</v>
      </c>
      <c r="D22" s="273"/>
      <c r="E22" s="273"/>
      <c r="F22" s="263" t="s">
        <v>72</v>
      </c>
      <c r="G22" s="264">
        <f>G23+G25</f>
        <v>0</v>
      </c>
      <c r="H22" s="264">
        <f>H23+H25</f>
        <v>1700</v>
      </c>
      <c r="I22" s="39">
        <f>I23+I25</f>
        <v>470</v>
      </c>
      <c r="J22" s="264">
        <v>0</v>
      </c>
      <c r="K22" s="264">
        <f>I22/H22*100</f>
        <v>27.647058823529413</v>
      </c>
    </row>
    <row r="23" spans="2:11" s="151" customFormat="1" ht="27.6" x14ac:dyDescent="0.3">
      <c r="B23" s="272"/>
      <c r="C23" s="272"/>
      <c r="D23" s="272">
        <v>661</v>
      </c>
      <c r="E23" s="273"/>
      <c r="F23" s="263" t="s">
        <v>183</v>
      </c>
      <c r="G23" s="264">
        <f>G24</f>
        <v>0</v>
      </c>
      <c r="H23" s="264">
        <f>H24</f>
        <v>700</v>
      </c>
      <c r="I23" s="39">
        <f>I24</f>
        <v>420</v>
      </c>
      <c r="J23" s="264">
        <v>0</v>
      </c>
      <c r="K23" s="264">
        <f>I23/H23*100</f>
        <v>60</v>
      </c>
    </row>
    <row r="24" spans="2:11" x14ac:dyDescent="0.3">
      <c r="B24" s="274"/>
      <c r="C24" s="274"/>
      <c r="D24" s="274"/>
      <c r="E24" s="275">
        <v>6615</v>
      </c>
      <c r="F24" s="265" t="s">
        <v>184</v>
      </c>
      <c r="G24" s="266">
        <v>0</v>
      </c>
      <c r="H24" s="266">
        <v>700</v>
      </c>
      <c r="I24" s="152">
        <v>420</v>
      </c>
      <c r="J24" s="269"/>
      <c r="K24" s="269"/>
    </row>
    <row r="25" spans="2:11" x14ac:dyDescent="0.3">
      <c r="B25" s="276"/>
      <c r="C25" s="276"/>
      <c r="D25" s="272">
        <v>663</v>
      </c>
      <c r="E25" s="277"/>
      <c r="F25" s="263" t="s">
        <v>197</v>
      </c>
      <c r="G25" s="278">
        <f>+G26</f>
        <v>0</v>
      </c>
      <c r="H25" s="264">
        <f>+H26</f>
        <v>1000</v>
      </c>
      <c r="I25" s="279">
        <f>+I26</f>
        <v>50</v>
      </c>
      <c r="J25" s="264"/>
      <c r="K25" s="264"/>
    </row>
    <row r="26" spans="2:11" x14ac:dyDescent="0.3">
      <c r="B26" s="274"/>
      <c r="C26" s="274"/>
      <c r="D26" s="274"/>
      <c r="E26" s="275">
        <v>6631</v>
      </c>
      <c r="F26" s="265" t="s">
        <v>196</v>
      </c>
      <c r="G26" s="266">
        <v>0</v>
      </c>
      <c r="H26" s="266">
        <v>1000</v>
      </c>
      <c r="I26" s="152">
        <v>50</v>
      </c>
      <c r="J26" s="269">
        <v>0</v>
      </c>
      <c r="K26" s="269">
        <f>I26/H26*100</f>
        <v>5</v>
      </c>
    </row>
    <row r="27" spans="2:11" s="151" customFormat="1" ht="15.6" x14ac:dyDescent="0.3">
      <c r="B27" s="272"/>
      <c r="C27" s="272">
        <v>67</v>
      </c>
      <c r="D27" s="273"/>
      <c r="E27" s="273"/>
      <c r="F27" s="263" t="s">
        <v>55</v>
      </c>
      <c r="G27" s="264">
        <f t="shared" ref="G27:I27" si="0">G28</f>
        <v>45263.72</v>
      </c>
      <c r="H27" s="264">
        <f>H28</f>
        <v>83425.510000000009</v>
      </c>
      <c r="I27" s="316">
        <f t="shared" si="0"/>
        <v>61187.63</v>
      </c>
      <c r="J27" s="264">
        <f>I27/G27*100</f>
        <v>135.18029450517986</v>
      </c>
      <c r="K27" s="264">
        <f>I27/H27*100</f>
        <v>73.344028702971059</v>
      </c>
    </row>
    <row r="28" spans="2:11" s="151" customFormat="1" ht="41.4" x14ac:dyDescent="0.3">
      <c r="B28" s="272"/>
      <c r="C28" s="272"/>
      <c r="D28" s="273">
        <v>671</v>
      </c>
      <c r="E28" s="273"/>
      <c r="F28" s="280" t="s">
        <v>185</v>
      </c>
      <c r="G28" s="264">
        <f>G29</f>
        <v>45263.72</v>
      </c>
      <c r="H28" s="264">
        <f>H29</f>
        <v>83425.510000000009</v>
      </c>
      <c r="I28" s="39">
        <f>I29+I30</f>
        <v>61187.63</v>
      </c>
      <c r="J28" s="264">
        <f>I28/G28*100</f>
        <v>135.18029450517986</v>
      </c>
      <c r="K28" s="264">
        <f>I28/H28*100</f>
        <v>73.344028702971059</v>
      </c>
    </row>
    <row r="29" spans="2:11" s="153" customFormat="1" ht="27.6" x14ac:dyDescent="0.3">
      <c r="B29" s="274"/>
      <c r="C29" s="274"/>
      <c r="D29" s="275"/>
      <c r="E29" s="274">
        <v>6711</v>
      </c>
      <c r="F29" s="281" t="s">
        <v>186</v>
      </c>
      <c r="G29" s="266">
        <v>45263.72</v>
      </c>
      <c r="H29" s="266">
        <v>83425.510000000009</v>
      </c>
      <c r="I29" s="152">
        <v>60187.63</v>
      </c>
      <c r="J29" s="267">
        <f>I29/G29*100</f>
        <v>132.97101961570988</v>
      </c>
      <c r="K29" s="267">
        <f>I29/H29*100</f>
        <v>72.145354580391526</v>
      </c>
    </row>
    <row r="30" spans="2:11" s="153" customFormat="1" x14ac:dyDescent="0.3">
      <c r="B30" s="274"/>
      <c r="C30" s="274"/>
      <c r="D30" s="275"/>
      <c r="E30" s="274">
        <v>6712</v>
      </c>
      <c r="F30" s="281"/>
      <c r="G30" s="266">
        <v>0</v>
      </c>
      <c r="H30" s="266">
        <v>0</v>
      </c>
      <c r="I30" s="152">
        <v>1000</v>
      </c>
      <c r="J30" s="267"/>
      <c r="K30" s="267"/>
    </row>
    <row r="31" spans="2:11" x14ac:dyDescent="0.3">
      <c r="B31" s="272">
        <v>9</v>
      </c>
      <c r="C31" s="276"/>
      <c r="D31" s="277"/>
      <c r="E31" s="277"/>
      <c r="F31" s="280" t="s">
        <v>153</v>
      </c>
      <c r="G31" s="278">
        <v>0</v>
      </c>
      <c r="H31" s="264">
        <f>H32</f>
        <v>9447.6299999999992</v>
      </c>
      <c r="I31" s="39">
        <f>I32</f>
        <v>0</v>
      </c>
      <c r="J31" s="264">
        <v>0</v>
      </c>
      <c r="K31" s="264">
        <f>I31/H31*100</f>
        <v>0</v>
      </c>
    </row>
    <row r="32" spans="2:11" s="151" customFormat="1" x14ac:dyDescent="0.3">
      <c r="B32" s="272"/>
      <c r="C32" s="272">
        <v>92</v>
      </c>
      <c r="D32" s="273"/>
      <c r="E32" s="273"/>
      <c r="F32" s="280" t="s">
        <v>153</v>
      </c>
      <c r="G32" s="264">
        <v>0</v>
      </c>
      <c r="H32" s="264">
        <f>H33</f>
        <v>9447.6299999999992</v>
      </c>
      <c r="I32" s="39">
        <v>0</v>
      </c>
      <c r="J32" s="264">
        <v>0</v>
      </c>
      <c r="K32" s="264">
        <v>0</v>
      </c>
    </row>
    <row r="33" spans="1:12" s="151" customFormat="1" x14ac:dyDescent="0.3">
      <c r="A33" s="301"/>
      <c r="B33" s="272"/>
      <c r="C33" s="296"/>
      <c r="D33" s="297">
        <v>922</v>
      </c>
      <c r="E33" s="297"/>
      <c r="F33" s="298" t="s">
        <v>187</v>
      </c>
      <c r="G33" s="299">
        <v>0</v>
      </c>
      <c r="H33" s="299">
        <f>H34</f>
        <v>9447.6299999999992</v>
      </c>
      <c r="I33" s="300">
        <v>0</v>
      </c>
      <c r="J33" s="299">
        <v>0</v>
      </c>
      <c r="K33" s="299">
        <v>0</v>
      </c>
    </row>
    <row r="34" spans="1:12" x14ac:dyDescent="0.3">
      <c r="A34" s="288"/>
      <c r="B34" s="282"/>
      <c r="C34" s="274"/>
      <c r="D34" s="275"/>
      <c r="E34" s="275">
        <v>9221</v>
      </c>
      <c r="F34" s="265" t="s">
        <v>188</v>
      </c>
      <c r="G34" s="266">
        <v>0</v>
      </c>
      <c r="H34" s="266">
        <v>9447.6299999999992</v>
      </c>
      <c r="I34" s="152">
        <v>0</v>
      </c>
      <c r="J34" s="269">
        <v>0</v>
      </c>
      <c r="K34" s="269">
        <v>0</v>
      </c>
    </row>
    <row r="35" spans="1:12" s="288" customFormat="1" x14ac:dyDescent="0.3">
      <c r="B35" s="289"/>
      <c r="C35" s="290"/>
      <c r="D35" s="291"/>
      <c r="E35" s="291"/>
      <c r="F35" s="292"/>
      <c r="G35" s="293"/>
      <c r="H35" s="293"/>
      <c r="I35" s="293"/>
      <c r="J35" s="293"/>
      <c r="K35" s="293"/>
    </row>
    <row r="36" spans="1:12" s="288" customFormat="1" ht="52.8" customHeight="1" x14ac:dyDescent="0.3">
      <c r="B36" s="294"/>
      <c r="C36" s="294"/>
      <c r="D36" s="294"/>
      <c r="E36" s="294"/>
      <c r="F36" s="294"/>
      <c r="G36" s="295"/>
      <c r="H36" s="295"/>
      <c r="I36" s="295"/>
      <c r="J36" s="295"/>
      <c r="K36" s="295"/>
    </row>
    <row r="37" spans="1:12" ht="26.4" x14ac:dyDescent="0.3">
      <c r="B37" s="283" t="s">
        <v>6</v>
      </c>
      <c r="C37" s="284"/>
      <c r="D37" s="284"/>
      <c r="E37" s="284"/>
      <c r="F37" s="285"/>
      <c r="G37" s="286" t="s">
        <v>175</v>
      </c>
      <c r="H37" s="287" t="s">
        <v>172</v>
      </c>
      <c r="I37" s="286" t="s">
        <v>173</v>
      </c>
      <c r="J37" s="287" t="s">
        <v>10</v>
      </c>
      <c r="K37" s="287" t="s">
        <v>23</v>
      </c>
    </row>
    <row r="38" spans="1:12" x14ac:dyDescent="0.3">
      <c r="B38" s="232">
        <v>1</v>
      </c>
      <c r="C38" s="233"/>
      <c r="D38" s="233"/>
      <c r="E38" s="233"/>
      <c r="F38" s="234"/>
      <c r="G38" s="235">
        <v>2</v>
      </c>
      <c r="H38" s="235">
        <v>4</v>
      </c>
      <c r="I38" s="235">
        <v>5</v>
      </c>
      <c r="J38" s="236" t="s">
        <v>199</v>
      </c>
      <c r="K38" s="236" t="s">
        <v>200</v>
      </c>
    </row>
    <row r="39" spans="1:12" ht="15.6" x14ac:dyDescent="0.3">
      <c r="B39" s="212"/>
      <c r="C39" s="212"/>
      <c r="D39" s="212"/>
      <c r="E39" s="212"/>
      <c r="F39" s="212" t="s">
        <v>19</v>
      </c>
      <c r="G39" s="213">
        <f>G40+G79</f>
        <v>0</v>
      </c>
      <c r="H39" s="213">
        <f>H40+H79</f>
        <v>1354567.98</v>
      </c>
      <c r="I39" s="213">
        <f>I40+I79</f>
        <v>411826.17</v>
      </c>
      <c r="J39" s="211">
        <v>0</v>
      </c>
      <c r="K39" s="211">
        <f>I39/H39*100</f>
        <v>30.402768711541523</v>
      </c>
      <c r="L39" s="307">
        <f>H39-'Rashodi i prihodi prema izvoru'!D6</f>
        <v>-586.68000000016764</v>
      </c>
    </row>
    <row r="40" spans="1:12" ht="15.6" x14ac:dyDescent="0.3">
      <c r="B40" s="224">
        <v>3</v>
      </c>
      <c r="C40" s="224"/>
      <c r="D40" s="224"/>
      <c r="E40" s="224"/>
      <c r="F40" s="224" t="s">
        <v>3</v>
      </c>
      <c r="G40" s="225">
        <f>G41+G48+G76</f>
        <v>0</v>
      </c>
      <c r="H40" s="225">
        <f>H41+H48+H76</f>
        <v>1344277.38</v>
      </c>
      <c r="I40" s="225">
        <f>I41+I48+I76</f>
        <v>410826.17</v>
      </c>
      <c r="J40" s="211">
        <v>0</v>
      </c>
      <c r="K40" s="227">
        <f t="shared" ref="K40:K57" si="1">I40/H40*100</f>
        <v>30.561116039905396</v>
      </c>
    </row>
    <row r="41" spans="1:12" ht="15.6" x14ac:dyDescent="0.3">
      <c r="B41" s="224"/>
      <c r="C41" s="224">
        <v>31</v>
      </c>
      <c r="D41" s="224"/>
      <c r="E41" s="224"/>
      <c r="F41" s="224" t="s">
        <v>4</v>
      </c>
      <c r="G41" s="225">
        <f>G42+G44+G46</f>
        <v>0</v>
      </c>
      <c r="H41" s="225">
        <f>H42+H44+H46</f>
        <v>1194157.1499999999</v>
      </c>
      <c r="I41" s="225">
        <f>I42+I44+I46</f>
        <v>328628.13</v>
      </c>
      <c r="J41" s="211">
        <v>0</v>
      </c>
      <c r="K41" s="227">
        <f t="shared" si="1"/>
        <v>27.519671929276647</v>
      </c>
    </row>
    <row r="42" spans="1:12" ht="15.75" customHeight="1" x14ac:dyDescent="0.3">
      <c r="B42" s="224"/>
      <c r="C42" s="228"/>
      <c r="D42" s="224">
        <v>311</v>
      </c>
      <c r="E42" s="224"/>
      <c r="F42" s="224" t="s">
        <v>201</v>
      </c>
      <c r="G42" s="225">
        <f>G43</f>
        <v>0</v>
      </c>
      <c r="H42" s="225">
        <f>H43</f>
        <v>957510.77</v>
      </c>
      <c r="I42" s="225">
        <f>I43</f>
        <v>272716.96999999997</v>
      </c>
      <c r="J42" s="211">
        <v>0</v>
      </c>
      <c r="K42" s="227">
        <f t="shared" si="1"/>
        <v>28.481869713068601</v>
      </c>
    </row>
    <row r="43" spans="1:12" ht="15.75" customHeight="1" x14ac:dyDescent="0.3">
      <c r="B43" s="212"/>
      <c r="C43" s="208"/>
      <c r="D43" s="208"/>
      <c r="E43" s="208">
        <v>31111</v>
      </c>
      <c r="F43" s="208" t="s">
        <v>99</v>
      </c>
      <c r="G43" s="209">
        <v>0</v>
      </c>
      <c r="H43" s="209">
        <f>949465+8045.77</f>
        <v>957510.77</v>
      </c>
      <c r="I43" s="210">
        <v>272716.96999999997</v>
      </c>
      <c r="J43" s="211">
        <v>0</v>
      </c>
      <c r="K43" s="214">
        <f t="shared" si="1"/>
        <v>28.481869713068601</v>
      </c>
    </row>
    <row r="44" spans="1:12" ht="15.6" x14ac:dyDescent="0.3">
      <c r="B44" s="224"/>
      <c r="C44" s="228"/>
      <c r="D44" s="224">
        <v>312</v>
      </c>
      <c r="E44" s="224"/>
      <c r="F44" s="224" t="s">
        <v>101</v>
      </c>
      <c r="G44" s="225">
        <f>+G45</f>
        <v>0</v>
      </c>
      <c r="H44" s="225">
        <f>+H45</f>
        <v>81929.100000000006</v>
      </c>
      <c r="I44" s="226">
        <f>+I45</f>
        <v>10912.88</v>
      </c>
      <c r="J44" s="211">
        <v>0</v>
      </c>
      <c r="K44" s="227">
        <f t="shared" si="1"/>
        <v>13.319907090398891</v>
      </c>
    </row>
    <row r="45" spans="1:12" ht="15.6" x14ac:dyDescent="0.3">
      <c r="B45" s="212"/>
      <c r="C45" s="208"/>
      <c r="D45" s="208"/>
      <c r="E45" s="208">
        <v>3121</v>
      </c>
      <c r="F45" s="208" t="s">
        <v>101</v>
      </c>
      <c r="G45" s="209">
        <v>0</v>
      </c>
      <c r="H45" s="209">
        <f>81499.1+430</f>
        <v>81929.100000000006</v>
      </c>
      <c r="I45" s="210">
        <v>10912.88</v>
      </c>
      <c r="J45" s="211">
        <v>0</v>
      </c>
      <c r="K45" s="214">
        <f t="shared" si="1"/>
        <v>13.319907090398891</v>
      </c>
    </row>
    <row r="46" spans="1:12" ht="15.6" x14ac:dyDescent="0.3">
      <c r="B46" s="224"/>
      <c r="C46" s="228"/>
      <c r="D46" s="224">
        <v>313</v>
      </c>
      <c r="E46" s="224"/>
      <c r="F46" s="224" t="s">
        <v>102</v>
      </c>
      <c r="G46" s="225">
        <f>+G47</f>
        <v>0</v>
      </c>
      <c r="H46" s="225">
        <f>+H47</f>
        <v>154717.28</v>
      </c>
      <c r="I46" s="226">
        <f>+I47</f>
        <v>44998.28</v>
      </c>
      <c r="J46" s="211">
        <v>0</v>
      </c>
      <c r="K46" s="227">
        <f t="shared" si="1"/>
        <v>29.084197964183446</v>
      </c>
    </row>
    <row r="47" spans="1:12" ht="15.6" x14ac:dyDescent="0.3">
      <c r="B47" s="212"/>
      <c r="C47" s="208"/>
      <c r="D47" s="208"/>
      <c r="E47" s="208">
        <v>3132</v>
      </c>
      <c r="F47" s="208" t="s">
        <v>207</v>
      </c>
      <c r="G47" s="209">
        <v>0</v>
      </c>
      <c r="H47" s="209">
        <f>153566.1+1151.18</f>
        <v>154717.28</v>
      </c>
      <c r="I47" s="210">
        <v>44998.28</v>
      </c>
      <c r="J47" s="211">
        <v>0</v>
      </c>
      <c r="K47" s="214">
        <f t="shared" si="1"/>
        <v>29.084197964183446</v>
      </c>
    </row>
    <row r="48" spans="1:12" ht="15.6" x14ac:dyDescent="0.3">
      <c r="B48" s="229"/>
      <c r="C48" s="229">
        <v>32</v>
      </c>
      <c r="D48" s="230"/>
      <c r="E48" s="230"/>
      <c r="F48" s="229" t="s">
        <v>9</v>
      </c>
      <c r="G48" s="225">
        <f>G49+G53+G60+G69</f>
        <v>0</v>
      </c>
      <c r="H48" s="225">
        <f>H49+H53+H60+H69+H76</f>
        <v>149917.73000000001</v>
      </c>
      <c r="I48" s="225">
        <f>I49+I53+I60+I69</f>
        <v>81996.969999999987</v>
      </c>
      <c r="J48" s="211">
        <v>0</v>
      </c>
      <c r="K48" s="227">
        <f t="shared" si="1"/>
        <v>54.694644856215454</v>
      </c>
    </row>
    <row r="49" spans="2:11" ht="15.6" x14ac:dyDescent="0.3">
      <c r="B49" s="231"/>
      <c r="C49" s="231"/>
      <c r="D49" s="229">
        <v>321</v>
      </c>
      <c r="E49" s="229"/>
      <c r="F49" s="229" t="s">
        <v>13</v>
      </c>
      <c r="G49" s="225">
        <f>SUM(G50:G52)</f>
        <v>0</v>
      </c>
      <c r="H49" s="225">
        <f>SUM(H50:H52)</f>
        <v>41775.24</v>
      </c>
      <c r="I49" s="225">
        <f>SUM(I50:I52)</f>
        <v>21000.609999999997</v>
      </c>
      <c r="J49" s="211">
        <v>0</v>
      </c>
      <c r="K49" s="227">
        <f t="shared" si="1"/>
        <v>50.270471216921784</v>
      </c>
    </row>
    <row r="50" spans="2:11" ht="15.6" x14ac:dyDescent="0.3">
      <c r="B50" s="206"/>
      <c r="C50" s="207"/>
      <c r="D50" s="206"/>
      <c r="E50" s="206">
        <v>3211</v>
      </c>
      <c r="F50" s="215" t="s">
        <v>14</v>
      </c>
      <c r="G50" s="209">
        <v>0</v>
      </c>
      <c r="H50" s="209">
        <v>1700</v>
      </c>
      <c r="I50" s="210">
        <v>1186.94</v>
      </c>
      <c r="J50" s="211">
        <v>0</v>
      </c>
      <c r="K50" s="214">
        <f t="shared" si="1"/>
        <v>69.820000000000007</v>
      </c>
    </row>
    <row r="51" spans="2:11" ht="30" x14ac:dyDescent="0.3">
      <c r="B51" s="206"/>
      <c r="C51" s="207"/>
      <c r="D51" s="206"/>
      <c r="E51" s="206">
        <v>3212</v>
      </c>
      <c r="F51" s="215" t="s">
        <v>130</v>
      </c>
      <c r="G51" s="209">
        <v>0</v>
      </c>
      <c r="H51" s="209">
        <f>39918.4+121.84</f>
        <v>40040.239999999998</v>
      </c>
      <c r="I51" s="210">
        <v>19813.669999999998</v>
      </c>
      <c r="J51" s="211">
        <v>0</v>
      </c>
      <c r="K51" s="214">
        <f t="shared" si="1"/>
        <v>49.484393699937861</v>
      </c>
    </row>
    <row r="52" spans="2:11" ht="15.6" x14ac:dyDescent="0.3">
      <c r="B52" s="206"/>
      <c r="C52" s="207"/>
      <c r="D52" s="206"/>
      <c r="E52" s="206">
        <v>3213</v>
      </c>
      <c r="F52" s="215" t="s">
        <v>82</v>
      </c>
      <c r="G52" s="209">
        <v>0</v>
      </c>
      <c r="H52" s="209">
        <v>35</v>
      </c>
      <c r="I52" s="210">
        <v>0</v>
      </c>
      <c r="J52" s="211">
        <v>0</v>
      </c>
      <c r="K52" s="214">
        <f t="shared" si="1"/>
        <v>0</v>
      </c>
    </row>
    <row r="53" spans="2:11" ht="15.6" x14ac:dyDescent="0.3">
      <c r="B53" s="231"/>
      <c r="C53" s="229"/>
      <c r="D53" s="229">
        <v>322</v>
      </c>
      <c r="E53" s="229"/>
      <c r="F53" s="237" t="s">
        <v>97</v>
      </c>
      <c r="G53" s="225">
        <f>SUM(G54:G59)</f>
        <v>0</v>
      </c>
      <c r="H53" s="225">
        <f>SUM(H54:H59)</f>
        <v>36883.279999999999</v>
      </c>
      <c r="I53" s="225">
        <f>SUM(I54:I59)</f>
        <v>22936.02</v>
      </c>
      <c r="J53" s="211">
        <v>0</v>
      </c>
      <c r="K53" s="227">
        <f t="shared" si="1"/>
        <v>62.185413010990352</v>
      </c>
    </row>
    <row r="54" spans="2:11" ht="15.6" x14ac:dyDescent="0.3">
      <c r="B54" s="206"/>
      <c r="C54" s="207"/>
      <c r="D54" s="206"/>
      <c r="E54" s="206">
        <v>3221</v>
      </c>
      <c r="F54" s="215" t="s">
        <v>163</v>
      </c>
      <c r="G54" s="209">
        <v>0</v>
      </c>
      <c r="H54" s="209">
        <f>2235.96+500+5513.1</f>
        <v>8249.0600000000013</v>
      </c>
      <c r="I54" s="210">
        <v>1759.2</v>
      </c>
      <c r="J54" s="211">
        <v>0</v>
      </c>
      <c r="K54" s="214">
        <f t="shared" si="1"/>
        <v>21.326066242699167</v>
      </c>
    </row>
    <row r="55" spans="2:11" ht="15.6" x14ac:dyDescent="0.3">
      <c r="B55" s="206"/>
      <c r="C55" s="207"/>
      <c r="D55" s="206"/>
      <c r="E55" s="206">
        <v>3222</v>
      </c>
      <c r="F55" s="215" t="s">
        <v>57</v>
      </c>
      <c r="G55" s="209">
        <v>0</v>
      </c>
      <c r="H55" s="209">
        <f>16130.62</f>
        <v>16130.62</v>
      </c>
      <c r="I55" s="210">
        <v>14213.94</v>
      </c>
      <c r="J55" s="211">
        <v>0</v>
      </c>
      <c r="K55" s="214">
        <f t="shared" si="1"/>
        <v>88.117753688326914</v>
      </c>
    </row>
    <row r="56" spans="2:11" ht="15.6" x14ac:dyDescent="0.3">
      <c r="B56" s="206"/>
      <c r="C56" s="207"/>
      <c r="D56" s="206"/>
      <c r="E56" s="206">
        <v>3223</v>
      </c>
      <c r="F56" s="215" t="s">
        <v>58</v>
      </c>
      <c r="G56" s="209">
        <v>0</v>
      </c>
      <c r="H56" s="209">
        <v>9660.74</v>
      </c>
      <c r="I56" s="210">
        <v>4901.74</v>
      </c>
      <c r="J56" s="211">
        <v>0</v>
      </c>
      <c r="K56" s="214">
        <f t="shared" si="1"/>
        <v>50.738763283143939</v>
      </c>
    </row>
    <row r="57" spans="2:11" ht="30" x14ac:dyDescent="0.3">
      <c r="B57" s="206"/>
      <c r="C57" s="207"/>
      <c r="D57" s="206"/>
      <c r="E57" s="206">
        <v>3224</v>
      </c>
      <c r="F57" s="215" t="s">
        <v>160</v>
      </c>
      <c r="G57" s="209">
        <v>0</v>
      </c>
      <c r="H57" s="209">
        <f>1599.11+743.75</f>
        <v>2342.8599999999997</v>
      </c>
      <c r="I57" s="210">
        <v>1744.86</v>
      </c>
      <c r="J57" s="211">
        <v>0</v>
      </c>
      <c r="K57" s="214">
        <f t="shared" si="1"/>
        <v>74.475640883364775</v>
      </c>
    </row>
    <row r="58" spans="2:11" ht="15.6" x14ac:dyDescent="0.3">
      <c r="B58" s="206"/>
      <c r="C58" s="207"/>
      <c r="D58" s="206"/>
      <c r="E58" s="206">
        <v>3225</v>
      </c>
      <c r="F58" s="215" t="s">
        <v>59</v>
      </c>
      <c r="G58" s="209">
        <v>0</v>
      </c>
      <c r="H58" s="209">
        <v>500</v>
      </c>
      <c r="I58" s="210">
        <v>316.27999999999997</v>
      </c>
      <c r="J58" s="211">
        <v>0</v>
      </c>
      <c r="K58" s="214"/>
    </row>
    <row r="59" spans="2:11" ht="15.6" x14ac:dyDescent="0.3">
      <c r="B59" s="206"/>
      <c r="C59" s="207"/>
      <c r="D59" s="206"/>
      <c r="E59" s="206">
        <v>3227</v>
      </c>
      <c r="F59" s="215" t="s">
        <v>202</v>
      </c>
      <c r="G59" s="209">
        <v>0</v>
      </c>
      <c r="H59" s="209">
        <v>0</v>
      </c>
      <c r="I59" s="210">
        <v>0</v>
      </c>
      <c r="J59" s="211">
        <v>0</v>
      </c>
      <c r="K59" s="214">
        <v>0</v>
      </c>
    </row>
    <row r="60" spans="2:11" ht="15.6" x14ac:dyDescent="0.3">
      <c r="B60" s="231"/>
      <c r="C60" s="229"/>
      <c r="D60" s="229">
        <v>323</v>
      </c>
      <c r="E60" s="229"/>
      <c r="F60" s="237" t="s">
        <v>60</v>
      </c>
      <c r="G60" s="225">
        <f>SUM(G61:G68)</f>
        <v>0</v>
      </c>
      <c r="H60" s="225">
        <f>SUM(H61:H68)</f>
        <v>61138.92</v>
      </c>
      <c r="I60" s="225">
        <f>SUM(I61:I68)</f>
        <v>36317.11</v>
      </c>
      <c r="J60" s="211">
        <v>0</v>
      </c>
      <c r="K60" s="227">
        <f t="shared" ref="K60:K74" si="2">I60/H60*100</f>
        <v>59.400967501552202</v>
      </c>
    </row>
    <row r="61" spans="2:11" ht="15.6" x14ac:dyDescent="0.3">
      <c r="B61" s="206"/>
      <c r="C61" s="207"/>
      <c r="D61" s="206"/>
      <c r="E61" s="206">
        <v>3231</v>
      </c>
      <c r="F61" s="215" t="s">
        <v>61</v>
      </c>
      <c r="G61" s="209">
        <v>0</v>
      </c>
      <c r="H61" s="209">
        <v>1939.27</v>
      </c>
      <c r="I61" s="210">
        <v>604.33000000000004</v>
      </c>
      <c r="J61" s="211">
        <v>0</v>
      </c>
      <c r="K61" s="214">
        <f t="shared" si="2"/>
        <v>31.162757119947198</v>
      </c>
    </row>
    <row r="62" spans="2:11" ht="15.6" x14ac:dyDescent="0.3">
      <c r="B62" s="206"/>
      <c r="C62" s="207"/>
      <c r="D62" s="206"/>
      <c r="E62" s="206">
        <v>3232</v>
      </c>
      <c r="F62" s="215" t="s">
        <v>119</v>
      </c>
      <c r="G62" s="209">
        <v>0</v>
      </c>
      <c r="H62" s="209">
        <v>3459.79</v>
      </c>
      <c r="I62" s="210">
        <v>2272.39</v>
      </c>
      <c r="J62" s="211">
        <v>0</v>
      </c>
      <c r="K62" s="214">
        <f t="shared" si="2"/>
        <v>65.679997918948843</v>
      </c>
    </row>
    <row r="63" spans="2:11" ht="15.6" x14ac:dyDescent="0.3">
      <c r="B63" s="206"/>
      <c r="C63" s="207"/>
      <c r="D63" s="206"/>
      <c r="E63" s="206">
        <v>3234</v>
      </c>
      <c r="F63" s="215" t="s">
        <v>62</v>
      </c>
      <c r="G63" s="209">
        <v>0</v>
      </c>
      <c r="H63" s="209">
        <v>1881.28</v>
      </c>
      <c r="I63" s="210">
        <v>1383.97</v>
      </c>
      <c r="J63" s="211">
        <v>0</v>
      </c>
      <c r="K63" s="214">
        <f t="shared" si="2"/>
        <v>73.565338492940981</v>
      </c>
    </row>
    <row r="64" spans="2:11" ht="15.6" x14ac:dyDescent="0.3">
      <c r="B64" s="206"/>
      <c r="C64" s="207"/>
      <c r="D64" s="206"/>
      <c r="E64" s="206">
        <v>3235</v>
      </c>
      <c r="F64" s="215" t="s">
        <v>63</v>
      </c>
      <c r="G64" s="209">
        <v>0</v>
      </c>
      <c r="H64" s="209">
        <f>43091+3000</f>
        <v>46091</v>
      </c>
      <c r="I64" s="210">
        <v>29483</v>
      </c>
      <c r="J64" s="211">
        <v>0</v>
      </c>
      <c r="K64" s="214">
        <f t="shared" si="2"/>
        <v>63.966934976459612</v>
      </c>
    </row>
    <row r="65" spans="2:11" ht="15.6" x14ac:dyDescent="0.3">
      <c r="B65" s="206"/>
      <c r="C65" s="207"/>
      <c r="D65" s="206"/>
      <c r="E65" s="206">
        <v>3237</v>
      </c>
      <c r="F65" s="215" t="s">
        <v>64</v>
      </c>
      <c r="G65" s="209">
        <v>0</v>
      </c>
      <c r="H65" s="209">
        <f>1675+1250+500</f>
        <v>3425</v>
      </c>
      <c r="I65" s="210">
        <v>1250</v>
      </c>
      <c r="J65" s="211">
        <v>0</v>
      </c>
      <c r="K65" s="214">
        <f t="shared" si="2"/>
        <v>36.496350364963504</v>
      </c>
    </row>
    <row r="66" spans="2:11" ht="15.6" x14ac:dyDescent="0.3">
      <c r="B66" s="206"/>
      <c r="C66" s="207"/>
      <c r="D66" s="206"/>
      <c r="E66" s="206">
        <v>3236</v>
      </c>
      <c r="F66" s="215" t="s">
        <v>203</v>
      </c>
      <c r="G66" s="209">
        <v>0</v>
      </c>
      <c r="H66" s="209">
        <v>1440</v>
      </c>
      <c r="I66" s="210">
        <v>0</v>
      </c>
      <c r="J66" s="211">
        <v>0</v>
      </c>
      <c r="K66" s="214">
        <f t="shared" si="2"/>
        <v>0</v>
      </c>
    </row>
    <row r="67" spans="2:11" ht="15.6" x14ac:dyDescent="0.3">
      <c r="B67" s="206"/>
      <c r="C67" s="207"/>
      <c r="D67" s="206"/>
      <c r="E67" s="206">
        <v>3238</v>
      </c>
      <c r="F67" s="215" t="s">
        <v>65</v>
      </c>
      <c r="G67" s="209">
        <v>0</v>
      </c>
      <c r="H67" s="209">
        <v>2302.58</v>
      </c>
      <c r="I67" s="210">
        <v>1323.42</v>
      </c>
      <c r="J67" s="211">
        <v>0</v>
      </c>
      <c r="K67" s="214">
        <f t="shared" si="2"/>
        <v>57.475527451814926</v>
      </c>
    </row>
    <row r="68" spans="2:11" ht="15.6" x14ac:dyDescent="0.3">
      <c r="B68" s="206"/>
      <c r="C68" s="207"/>
      <c r="D68" s="206"/>
      <c r="E68" s="206">
        <v>3239</v>
      </c>
      <c r="F68" s="215" t="s">
        <v>70</v>
      </c>
      <c r="G68" s="209">
        <v>0</v>
      </c>
      <c r="H68" s="209">
        <v>600</v>
      </c>
      <c r="I68" s="210">
        <v>0</v>
      </c>
      <c r="J68" s="211">
        <v>0</v>
      </c>
      <c r="K68" s="214">
        <f>I68/H68*100</f>
        <v>0</v>
      </c>
    </row>
    <row r="69" spans="2:11" ht="15.6" x14ac:dyDescent="0.3">
      <c r="B69" s="231"/>
      <c r="C69" s="229"/>
      <c r="D69" s="229">
        <v>329</v>
      </c>
      <c r="E69" s="229"/>
      <c r="F69" s="237" t="s">
        <v>66</v>
      </c>
      <c r="G69" s="225">
        <f>G70+G71+G72+G73+G74+G75</f>
        <v>0</v>
      </c>
      <c r="H69" s="225">
        <f>H70+H71+H72+H73+H74+H75</f>
        <v>9917.7900000000009</v>
      </c>
      <c r="I69" s="225">
        <f>I70+I71+I72+I73+I74+I75</f>
        <v>1743.23</v>
      </c>
      <c r="J69" s="211">
        <v>0</v>
      </c>
      <c r="K69" s="227">
        <f>I69/H69*100</f>
        <v>17.576798863456474</v>
      </c>
    </row>
    <row r="70" spans="2:11" ht="15.6" x14ac:dyDescent="0.3">
      <c r="B70" s="206"/>
      <c r="C70" s="207"/>
      <c r="D70" s="206"/>
      <c r="E70" s="206">
        <v>3292</v>
      </c>
      <c r="F70" s="215" t="s">
        <v>67</v>
      </c>
      <c r="G70" s="209">
        <v>0</v>
      </c>
      <c r="H70" s="209">
        <v>222.99</v>
      </c>
      <c r="I70" s="210">
        <v>16.52</v>
      </c>
      <c r="J70" s="211">
        <v>0</v>
      </c>
      <c r="K70" s="214">
        <f t="shared" si="2"/>
        <v>7.4084039643033313</v>
      </c>
    </row>
    <row r="71" spans="2:11" ht="15.6" x14ac:dyDescent="0.3">
      <c r="B71" s="206"/>
      <c r="C71" s="207"/>
      <c r="D71" s="206"/>
      <c r="E71" s="206">
        <v>3293</v>
      </c>
      <c r="F71" s="215" t="s">
        <v>68</v>
      </c>
      <c r="G71" s="209">
        <v>0</v>
      </c>
      <c r="H71" s="209">
        <f>375.6+500</f>
        <v>875.6</v>
      </c>
      <c r="I71" s="210">
        <v>183.41</v>
      </c>
      <c r="J71" s="211">
        <v>0</v>
      </c>
      <c r="K71" s="214">
        <f>I71/H71*100</f>
        <v>20.946779351301963</v>
      </c>
    </row>
    <row r="72" spans="2:11" ht="15.6" x14ac:dyDescent="0.3">
      <c r="B72" s="206"/>
      <c r="C72" s="207"/>
      <c r="D72" s="206"/>
      <c r="E72" s="206">
        <v>3294</v>
      </c>
      <c r="F72" s="215" t="s">
        <v>204</v>
      </c>
      <c r="G72" s="209">
        <v>0</v>
      </c>
      <c r="H72" s="209">
        <v>231.87</v>
      </c>
      <c r="I72" s="210">
        <v>70</v>
      </c>
      <c r="J72" s="211">
        <v>0</v>
      </c>
      <c r="K72" s="214">
        <f t="shared" si="2"/>
        <v>30.189330228145078</v>
      </c>
    </row>
    <row r="73" spans="2:11" ht="15.6" x14ac:dyDescent="0.3">
      <c r="B73" s="206"/>
      <c r="C73" s="207"/>
      <c r="D73" s="206"/>
      <c r="E73" s="206">
        <v>3299</v>
      </c>
      <c r="F73" s="215" t="s">
        <v>66</v>
      </c>
      <c r="G73" s="209">
        <v>0</v>
      </c>
      <c r="H73" s="209">
        <f>7987.33+ 600</f>
        <v>8587.33</v>
      </c>
      <c r="I73" s="210">
        <v>1473.3</v>
      </c>
      <c r="J73" s="211">
        <v>0</v>
      </c>
      <c r="K73" s="214">
        <f t="shared" si="2"/>
        <v>17.156671514894619</v>
      </c>
    </row>
    <row r="74" spans="2:11" ht="15.6" x14ac:dyDescent="0.3">
      <c r="B74" s="206"/>
      <c r="C74" s="207"/>
      <c r="D74" s="206"/>
      <c r="E74" s="206">
        <v>3295</v>
      </c>
      <c r="F74" s="215" t="s">
        <v>154</v>
      </c>
      <c r="G74" s="209">
        <v>0</v>
      </c>
      <c r="H74" s="209">
        <v>0</v>
      </c>
      <c r="I74" s="210">
        <v>0</v>
      </c>
      <c r="J74" s="211">
        <v>0</v>
      </c>
      <c r="K74" s="214">
        <v>0</v>
      </c>
    </row>
    <row r="75" spans="2:11" ht="15.6" x14ac:dyDescent="0.3">
      <c r="B75" s="206"/>
      <c r="C75" s="207"/>
      <c r="D75" s="206"/>
      <c r="E75" s="206">
        <v>3296</v>
      </c>
      <c r="F75" s="215" t="s">
        <v>71</v>
      </c>
      <c r="G75" s="209">
        <v>0</v>
      </c>
      <c r="H75" s="209">
        <v>0</v>
      </c>
      <c r="I75" s="210">
        <v>0</v>
      </c>
      <c r="J75" s="211">
        <v>0</v>
      </c>
      <c r="K75" s="214">
        <v>0</v>
      </c>
    </row>
    <row r="76" spans="2:11" ht="15.6" x14ac:dyDescent="0.3">
      <c r="B76" s="231"/>
      <c r="C76" s="229">
        <v>38</v>
      </c>
      <c r="D76" s="229"/>
      <c r="E76" s="229"/>
      <c r="F76" s="237" t="s">
        <v>101</v>
      </c>
      <c r="G76" s="225">
        <f>+G77</f>
        <v>0</v>
      </c>
      <c r="H76" s="225">
        <f>+H77</f>
        <v>202.5</v>
      </c>
      <c r="I76" s="225">
        <f>+I77</f>
        <v>201.07</v>
      </c>
      <c r="J76" s="211">
        <v>0</v>
      </c>
      <c r="K76" s="227">
        <f t="shared" ref="K76:K82" si="3">I76/H76*100</f>
        <v>99.293827160493819</v>
      </c>
    </row>
    <row r="77" spans="2:11" ht="15.6" x14ac:dyDescent="0.3">
      <c r="B77" s="206"/>
      <c r="C77" s="207"/>
      <c r="D77" s="206">
        <v>381</v>
      </c>
      <c r="E77" s="206"/>
      <c r="F77" s="215" t="s">
        <v>126</v>
      </c>
      <c r="G77" s="209">
        <f>+G78</f>
        <v>0</v>
      </c>
      <c r="H77" s="209">
        <f>+H78</f>
        <v>202.5</v>
      </c>
      <c r="I77" s="209">
        <f>+I78</f>
        <v>201.07</v>
      </c>
      <c r="J77" s="211">
        <v>0</v>
      </c>
      <c r="K77" s="214">
        <f t="shared" si="3"/>
        <v>99.293827160493819</v>
      </c>
    </row>
    <row r="78" spans="2:11" ht="15.6" x14ac:dyDescent="0.3">
      <c r="B78" s="206"/>
      <c r="C78" s="207"/>
      <c r="D78" s="206"/>
      <c r="E78" s="206">
        <v>3812</v>
      </c>
      <c r="F78" s="215" t="s">
        <v>208</v>
      </c>
      <c r="G78" s="209">
        <f>+G79</f>
        <v>0</v>
      </c>
      <c r="H78" s="209">
        <v>202.5</v>
      </c>
      <c r="I78" s="210">
        <v>201.07</v>
      </c>
      <c r="J78" s="211">
        <v>0</v>
      </c>
      <c r="K78" s="214">
        <f t="shared" si="3"/>
        <v>99.293827160493819</v>
      </c>
    </row>
    <row r="79" spans="2:11" ht="15.6" x14ac:dyDescent="0.3">
      <c r="B79" s="239">
        <v>4</v>
      </c>
      <c r="C79" s="240"/>
      <c r="D79" s="240"/>
      <c r="E79" s="241"/>
      <c r="F79" s="242" t="s">
        <v>5</v>
      </c>
      <c r="G79" s="225">
        <f>+G80</f>
        <v>0</v>
      </c>
      <c r="H79" s="225">
        <f>+H80</f>
        <v>10290.6</v>
      </c>
      <c r="I79" s="225">
        <f>+I80</f>
        <v>1000</v>
      </c>
      <c r="J79" s="211">
        <v>0</v>
      </c>
      <c r="K79" s="227">
        <f t="shared" si="3"/>
        <v>9.7176063592016018</v>
      </c>
    </row>
    <row r="80" spans="2:11" ht="15.6" x14ac:dyDescent="0.3">
      <c r="B80" s="241"/>
      <c r="C80" s="241">
        <v>42</v>
      </c>
      <c r="D80" s="241"/>
      <c r="E80" s="243"/>
      <c r="F80" s="244" t="s">
        <v>205</v>
      </c>
      <c r="G80" s="226">
        <f>G81+G85+G87</f>
        <v>0</v>
      </c>
      <c r="H80" s="226">
        <f>H81+H85+H87</f>
        <v>10290.6</v>
      </c>
      <c r="I80" s="226">
        <f>I81+I85+I87</f>
        <v>1000</v>
      </c>
      <c r="J80" s="211">
        <v>0</v>
      </c>
      <c r="K80" s="227">
        <f t="shared" si="3"/>
        <v>9.7176063592016018</v>
      </c>
    </row>
    <row r="81" spans="2:11" ht="15.6" x14ac:dyDescent="0.3">
      <c r="B81" s="245"/>
      <c r="C81" s="245"/>
      <c r="D81" s="243">
        <v>422</v>
      </c>
      <c r="E81" s="243"/>
      <c r="F81" s="246" t="s">
        <v>98</v>
      </c>
      <c r="G81" s="247">
        <f>SUM(G82:G84)</f>
        <v>0</v>
      </c>
      <c r="H81" s="247">
        <f>SUM(H82:H84)</f>
        <v>0</v>
      </c>
      <c r="I81" s="247">
        <f>SUM(I82:I84)</f>
        <v>0</v>
      </c>
      <c r="J81" s="211">
        <v>0</v>
      </c>
      <c r="K81" s="248">
        <v>0</v>
      </c>
    </row>
    <row r="82" spans="2:11" ht="15.6" x14ac:dyDescent="0.3">
      <c r="B82" s="218"/>
      <c r="C82" s="218"/>
      <c r="D82" s="217"/>
      <c r="E82" s="217">
        <v>4221</v>
      </c>
      <c r="F82" s="219" t="s">
        <v>96</v>
      </c>
      <c r="G82" s="220">
        <v>0</v>
      </c>
      <c r="H82" s="220">
        <v>0</v>
      </c>
      <c r="I82" s="220">
        <v>0</v>
      </c>
      <c r="J82" s="211">
        <v>0</v>
      </c>
      <c r="K82" s="214">
        <v>0</v>
      </c>
    </row>
    <row r="83" spans="2:11" ht="15.6" x14ac:dyDescent="0.3">
      <c r="B83" s="218"/>
      <c r="C83" s="218"/>
      <c r="D83" s="217"/>
      <c r="E83" s="217">
        <v>4222</v>
      </c>
      <c r="F83" s="219" t="s">
        <v>206</v>
      </c>
      <c r="G83" s="220">
        <v>0</v>
      </c>
      <c r="H83" s="220">
        <v>0</v>
      </c>
      <c r="I83" s="220">
        <v>0</v>
      </c>
      <c r="J83" s="211">
        <v>0</v>
      </c>
      <c r="K83" s="214">
        <v>0</v>
      </c>
    </row>
    <row r="84" spans="2:11" ht="15.6" x14ac:dyDescent="0.3">
      <c r="B84" s="218"/>
      <c r="C84" s="218"/>
      <c r="D84" s="217"/>
      <c r="E84" s="221">
        <v>4227</v>
      </c>
      <c r="F84" s="219" t="s">
        <v>120</v>
      </c>
      <c r="G84" s="222">
        <v>0</v>
      </c>
      <c r="H84" s="220">
        <v>0</v>
      </c>
      <c r="I84" s="220">
        <v>0</v>
      </c>
      <c r="J84" s="211">
        <v>0</v>
      </c>
      <c r="K84" s="214">
        <v>0</v>
      </c>
    </row>
    <row r="85" spans="2:11" ht="15.6" x14ac:dyDescent="0.3">
      <c r="B85" s="249"/>
      <c r="C85" s="241"/>
      <c r="D85" s="249">
        <v>424</v>
      </c>
      <c r="E85" s="249"/>
      <c r="F85" s="250" t="s">
        <v>111</v>
      </c>
      <c r="G85" s="226">
        <f>+G86</f>
        <v>0</v>
      </c>
      <c r="H85" s="226">
        <f>+H86</f>
        <v>9290.6</v>
      </c>
      <c r="I85" s="226">
        <f>+I86</f>
        <v>0</v>
      </c>
      <c r="J85" s="211">
        <v>0</v>
      </c>
      <c r="K85" s="227">
        <f t="shared" ref="K85:K86" si="4">I85/H85*100</f>
        <v>0</v>
      </c>
    </row>
    <row r="86" spans="2:11" ht="15.6" x14ac:dyDescent="0.3">
      <c r="B86" s="221"/>
      <c r="C86" s="216"/>
      <c r="D86" s="221"/>
      <c r="E86" s="221">
        <v>4241</v>
      </c>
      <c r="F86" s="223" t="s">
        <v>210</v>
      </c>
      <c r="G86" s="210">
        <v>0</v>
      </c>
      <c r="H86" s="210">
        <v>9290.6</v>
      </c>
      <c r="I86" s="210">
        <v>0</v>
      </c>
      <c r="J86" s="211">
        <v>0</v>
      </c>
      <c r="K86" s="214">
        <f t="shared" si="4"/>
        <v>0</v>
      </c>
    </row>
    <row r="87" spans="2:11" ht="15.6" x14ac:dyDescent="0.3">
      <c r="B87" s="249"/>
      <c r="C87" s="241"/>
      <c r="D87" s="249">
        <v>426</v>
      </c>
      <c r="E87" s="249"/>
      <c r="F87" s="250" t="s">
        <v>168</v>
      </c>
      <c r="G87" s="251">
        <v>0</v>
      </c>
      <c r="H87" s="226">
        <f>+H88</f>
        <v>1000</v>
      </c>
      <c r="I87" s="252">
        <f>+I88</f>
        <v>1000</v>
      </c>
      <c r="J87" s="211">
        <v>0</v>
      </c>
      <c r="K87" s="248">
        <v>0</v>
      </c>
    </row>
    <row r="88" spans="2:11" ht="15.6" x14ac:dyDescent="0.3">
      <c r="B88" s="221"/>
      <c r="C88" s="216"/>
      <c r="D88" s="221"/>
      <c r="E88" s="221">
        <v>4264</v>
      </c>
      <c r="F88" s="223" t="s">
        <v>209</v>
      </c>
      <c r="G88" s="210">
        <v>0</v>
      </c>
      <c r="H88" s="210">
        <v>1000</v>
      </c>
      <c r="I88" s="210">
        <v>1000</v>
      </c>
      <c r="J88" s="211">
        <v>0</v>
      </c>
      <c r="K88" s="214">
        <v>0</v>
      </c>
    </row>
  </sheetData>
  <mergeCells count="8">
    <mergeCell ref="B4:K4"/>
    <mergeCell ref="B2:K2"/>
    <mergeCell ref="B37:F37"/>
    <mergeCell ref="B38:F38"/>
    <mergeCell ref="B8:F8"/>
    <mergeCell ref="B9:F9"/>
    <mergeCell ref="B6:K6"/>
    <mergeCell ref="B36:F36"/>
  </mergeCells>
  <pageMargins left="0.7" right="0.7" top="0.75" bottom="0.75" header="0.3" footer="0.3"/>
  <pageSetup paperSize="9" scale="68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H47"/>
  <sheetViews>
    <sheetView topLeftCell="A10" zoomScale="85" zoomScaleNormal="85" workbookViewId="0">
      <selection activeCell="E46" sqref="E46"/>
    </sheetView>
  </sheetViews>
  <sheetFormatPr defaultRowHeight="14.4" x14ac:dyDescent="0.3"/>
  <cols>
    <col min="2" max="2" width="37.6640625" customWidth="1"/>
    <col min="3" max="5" width="25.33203125" customWidth="1"/>
    <col min="6" max="7" width="15.6640625" customWidth="1"/>
  </cols>
  <sheetData>
    <row r="1" spans="1:8" ht="17.399999999999999" x14ac:dyDescent="0.3">
      <c r="B1" s="1"/>
      <c r="C1" s="1"/>
      <c r="D1" s="1"/>
      <c r="E1" s="2"/>
      <c r="F1" s="2"/>
      <c r="G1" s="2"/>
    </row>
    <row r="2" spans="1:8" ht="15.75" customHeight="1" x14ac:dyDescent="0.3">
      <c r="B2" s="157" t="s">
        <v>21</v>
      </c>
      <c r="C2" s="157"/>
      <c r="D2" s="157"/>
      <c r="E2" s="157"/>
      <c r="F2" s="157"/>
      <c r="G2" s="157"/>
    </row>
    <row r="3" spans="1:8" ht="17.399999999999999" x14ac:dyDescent="0.3">
      <c r="B3" s="14"/>
      <c r="C3" s="14"/>
      <c r="D3" s="14"/>
      <c r="E3" s="15"/>
      <c r="F3" s="15"/>
      <c r="G3" s="15"/>
    </row>
    <row r="4" spans="1:8" ht="31.5" customHeight="1" x14ac:dyDescent="0.3">
      <c r="B4" s="302" t="s">
        <v>6</v>
      </c>
      <c r="C4" s="303" t="s">
        <v>171</v>
      </c>
      <c r="D4" s="302" t="s">
        <v>172</v>
      </c>
      <c r="E4" s="303" t="s">
        <v>173</v>
      </c>
      <c r="F4" s="302" t="s">
        <v>10</v>
      </c>
      <c r="G4" s="302" t="s">
        <v>23</v>
      </c>
    </row>
    <row r="5" spans="1:8" s="8" customFormat="1" ht="10.199999999999999" x14ac:dyDescent="0.2">
      <c r="B5" s="304">
        <v>1</v>
      </c>
      <c r="C5" s="304">
        <v>2</v>
      </c>
      <c r="D5" s="304">
        <v>3</v>
      </c>
      <c r="E5" s="304">
        <v>4</v>
      </c>
      <c r="F5" s="304" t="s">
        <v>42</v>
      </c>
      <c r="G5" s="304" t="s">
        <v>43</v>
      </c>
    </row>
    <row r="6" spans="1:8" x14ac:dyDescent="0.3">
      <c r="A6" s="13"/>
      <c r="B6" s="253" t="s">
        <v>20</v>
      </c>
      <c r="C6" s="254">
        <f>C7+C15+C17+C19+C20+C21+C22+C25+C26</f>
        <v>0</v>
      </c>
      <c r="D6" s="305">
        <f>D7+D15+D17+D19+D20+D21+D22+D23+D24+D25+D26</f>
        <v>1355154.6600000001</v>
      </c>
      <c r="E6" s="255">
        <f>E7+E15+E17+E19+E20+E21+E22+E25+E26+E24</f>
        <v>422142.79999999993</v>
      </c>
      <c r="F6" s="306">
        <v>0</v>
      </c>
      <c r="G6" s="306">
        <f>E6/D6*100</f>
        <v>31.150894614493662</v>
      </c>
    </row>
    <row r="7" spans="1:8" x14ac:dyDescent="0.3">
      <c r="B7" s="37" t="s">
        <v>18</v>
      </c>
      <c r="C7" s="38">
        <f>C8+C9+C12+C13</f>
        <v>0</v>
      </c>
      <c r="D7" s="38">
        <f>D8+D9+D10+D11+D12+D13+D14</f>
        <v>83425.510000000009</v>
      </c>
      <c r="E7" s="39">
        <f>E8+E9+E10+E11+E12+E13+E14</f>
        <v>59240.219999999994</v>
      </c>
      <c r="F7" s="40">
        <v>0</v>
      </c>
      <c r="G7" s="40">
        <f t="shared" ref="G7:G24" si="0">E7/D7*100</f>
        <v>71.009718729918447</v>
      </c>
      <c r="H7" s="238"/>
    </row>
    <row r="8" spans="1:8" x14ac:dyDescent="0.3">
      <c r="B8" s="12" t="s">
        <v>17</v>
      </c>
      <c r="C8" s="27">
        <v>0</v>
      </c>
      <c r="D8" s="238">
        <v>16892.57</v>
      </c>
      <c r="E8" s="238">
        <v>12255.64</v>
      </c>
      <c r="F8" s="25">
        <v>0</v>
      </c>
      <c r="G8" s="25">
        <f t="shared" si="0"/>
        <v>72.550476333678063</v>
      </c>
    </row>
    <row r="9" spans="1:8" x14ac:dyDescent="0.3">
      <c r="B9" s="11" t="s">
        <v>155</v>
      </c>
      <c r="C9" s="27">
        <v>0</v>
      </c>
      <c r="D9" s="27">
        <v>0</v>
      </c>
      <c r="E9" s="28">
        <v>0</v>
      </c>
      <c r="F9" s="25">
        <v>0</v>
      </c>
      <c r="G9" s="25">
        <v>0</v>
      </c>
    </row>
    <row r="10" spans="1:8" x14ac:dyDescent="0.3">
      <c r="B10" s="11" t="s">
        <v>157</v>
      </c>
      <c r="C10" s="27">
        <v>0</v>
      </c>
      <c r="D10" s="27">
        <v>0</v>
      </c>
      <c r="E10" s="28">
        <v>0</v>
      </c>
      <c r="F10" s="25">
        <v>0</v>
      </c>
      <c r="G10" s="25">
        <v>0</v>
      </c>
    </row>
    <row r="11" spans="1:8" x14ac:dyDescent="0.3">
      <c r="B11" s="11" t="s">
        <v>156</v>
      </c>
      <c r="C11" s="27">
        <v>0</v>
      </c>
      <c r="D11" s="27">
        <v>0</v>
      </c>
      <c r="E11" s="28">
        <v>0</v>
      </c>
      <c r="F11" s="25">
        <v>0</v>
      </c>
      <c r="G11" s="25">
        <v>0</v>
      </c>
    </row>
    <row r="12" spans="1:8" x14ac:dyDescent="0.3">
      <c r="B12" s="11" t="s">
        <v>44</v>
      </c>
      <c r="C12" s="27">
        <v>0</v>
      </c>
      <c r="D12" s="27">
        <v>0</v>
      </c>
      <c r="E12" s="28">
        <v>0</v>
      </c>
      <c r="F12" s="25">
        <v>0</v>
      </c>
      <c r="G12" s="25">
        <v>0</v>
      </c>
    </row>
    <row r="13" spans="1:8" x14ac:dyDescent="0.3">
      <c r="B13" s="10" t="s">
        <v>48</v>
      </c>
      <c r="C13" s="27">
        <v>0</v>
      </c>
      <c r="D13" s="238">
        <v>66532.94</v>
      </c>
      <c r="E13" s="311">
        <f>46631.38+353.2</f>
        <v>46984.579999999994</v>
      </c>
      <c r="F13" s="25">
        <v>0</v>
      </c>
      <c r="G13" s="25">
        <f>E13/D13*100</f>
        <v>70.61852369668317</v>
      </c>
    </row>
    <row r="14" spans="1:8" x14ac:dyDescent="0.3">
      <c r="B14" s="10" t="s">
        <v>73</v>
      </c>
      <c r="C14" s="27">
        <v>0</v>
      </c>
      <c r="D14" s="31">
        <v>0</v>
      </c>
      <c r="E14" s="28">
        <v>0</v>
      </c>
      <c r="F14" s="25">
        <v>0</v>
      </c>
      <c r="G14" s="25">
        <v>0</v>
      </c>
    </row>
    <row r="15" spans="1:8" x14ac:dyDescent="0.3">
      <c r="B15" s="37" t="s">
        <v>16</v>
      </c>
      <c r="C15" s="38">
        <f>C16</f>
        <v>0</v>
      </c>
      <c r="D15" s="41">
        <f>D16</f>
        <v>700</v>
      </c>
      <c r="E15" s="39">
        <f>E16</f>
        <v>420</v>
      </c>
      <c r="F15" s="40">
        <v>0</v>
      </c>
      <c r="G15" s="40">
        <f t="shared" si="0"/>
        <v>60</v>
      </c>
    </row>
    <row r="16" spans="1:8" x14ac:dyDescent="0.3">
      <c r="B16" s="10" t="s">
        <v>15</v>
      </c>
      <c r="C16" s="27">
        <v>0</v>
      </c>
      <c r="D16">
        <v>700</v>
      </c>
      <c r="E16" s="28">
        <v>420</v>
      </c>
      <c r="F16" s="25">
        <v>0</v>
      </c>
      <c r="G16" s="25">
        <f t="shared" si="0"/>
        <v>60</v>
      </c>
    </row>
    <row r="17" spans="2:7" x14ac:dyDescent="0.3">
      <c r="B17" s="37" t="s">
        <v>45</v>
      </c>
      <c r="C17" s="38">
        <f>C18</f>
        <v>0</v>
      </c>
      <c r="D17" s="41">
        <f>D18</f>
        <v>0</v>
      </c>
      <c r="E17" s="39">
        <v>0</v>
      </c>
      <c r="F17" s="40">
        <v>0</v>
      </c>
      <c r="G17" s="40">
        <v>0</v>
      </c>
    </row>
    <row r="18" spans="2:7" x14ac:dyDescent="0.3">
      <c r="B18" s="10" t="s">
        <v>46</v>
      </c>
      <c r="C18" s="27">
        <v>0</v>
      </c>
      <c r="D18" s="31">
        <v>0</v>
      </c>
      <c r="E18" s="28">
        <v>0</v>
      </c>
      <c r="F18" s="25">
        <v>0</v>
      </c>
      <c r="G18" s="25">
        <v>0</v>
      </c>
    </row>
    <row r="19" spans="2:7" x14ac:dyDescent="0.3">
      <c r="B19" s="42" t="s">
        <v>47</v>
      </c>
      <c r="C19" s="38">
        <v>0</v>
      </c>
      <c r="D19" s="41">
        <v>9447.6299999999992</v>
      </c>
      <c r="E19" s="39">
        <v>0</v>
      </c>
      <c r="F19" s="40">
        <v>0</v>
      </c>
      <c r="G19" s="40">
        <f t="shared" si="0"/>
        <v>0</v>
      </c>
    </row>
    <row r="20" spans="2:7" x14ac:dyDescent="0.3">
      <c r="B20" s="42" t="s">
        <v>193</v>
      </c>
      <c r="C20" s="38">
        <v>0</v>
      </c>
      <c r="D20" s="43">
        <v>1249760.04</v>
      </c>
      <c r="E20" s="44">
        <v>359571.67</v>
      </c>
      <c r="F20" s="40">
        <v>0</v>
      </c>
      <c r="G20" s="40">
        <f t="shared" si="0"/>
        <v>28.77125676061782</v>
      </c>
    </row>
    <row r="21" spans="2:7" x14ac:dyDescent="0.3">
      <c r="B21" s="42" t="s">
        <v>194</v>
      </c>
      <c r="C21" s="38">
        <v>0</v>
      </c>
      <c r="D21" s="41">
        <v>7000</v>
      </c>
      <c r="E21" s="39">
        <v>913.5</v>
      </c>
      <c r="F21" s="40">
        <v>0</v>
      </c>
      <c r="G21" s="40">
        <f t="shared" si="0"/>
        <v>13.05</v>
      </c>
    </row>
    <row r="22" spans="2:7" x14ac:dyDescent="0.3">
      <c r="B22" s="42" t="s">
        <v>49</v>
      </c>
      <c r="C22" s="38">
        <v>0</v>
      </c>
      <c r="D22" s="41">
        <v>0</v>
      </c>
      <c r="E22" s="39">
        <v>0</v>
      </c>
      <c r="F22" s="40">
        <v>0</v>
      </c>
      <c r="G22" s="40">
        <v>0</v>
      </c>
    </row>
    <row r="23" spans="2:7" x14ac:dyDescent="0.3">
      <c r="B23" s="42" t="s">
        <v>191</v>
      </c>
      <c r="C23" s="38">
        <v>0</v>
      </c>
      <c r="D23" s="41">
        <v>0</v>
      </c>
      <c r="E23" s="39">
        <v>0</v>
      </c>
      <c r="F23" s="40">
        <v>0</v>
      </c>
      <c r="G23" s="40">
        <v>0</v>
      </c>
    </row>
    <row r="24" spans="2:7" x14ac:dyDescent="0.3">
      <c r="B24" s="42" t="s">
        <v>192</v>
      </c>
      <c r="C24" s="38">
        <v>0</v>
      </c>
      <c r="D24" s="41">
        <v>3821.48</v>
      </c>
      <c r="E24" s="39">
        <f>739.98+1207.43</f>
        <v>1947.41</v>
      </c>
      <c r="F24" s="40">
        <v>0</v>
      </c>
      <c r="G24" s="40">
        <f t="shared" si="0"/>
        <v>50.959575871128472</v>
      </c>
    </row>
    <row r="25" spans="2:7" x14ac:dyDescent="0.3">
      <c r="B25" s="37" t="s">
        <v>50</v>
      </c>
      <c r="C25" s="38">
        <v>0</v>
      </c>
      <c r="D25" s="41">
        <v>1000</v>
      </c>
      <c r="E25" s="39">
        <v>50</v>
      </c>
      <c r="F25" s="45">
        <v>0</v>
      </c>
      <c r="G25" s="45">
        <v>0</v>
      </c>
    </row>
    <row r="26" spans="2:7" ht="26.4" x14ac:dyDescent="0.3">
      <c r="B26" s="37" t="s">
        <v>74</v>
      </c>
      <c r="C26" s="38">
        <v>0</v>
      </c>
      <c r="D26" s="41">
        <v>0</v>
      </c>
      <c r="E26" s="39">
        <v>0</v>
      </c>
      <c r="F26" s="40">
        <v>0</v>
      </c>
      <c r="G26" s="40">
        <v>0</v>
      </c>
    </row>
    <row r="27" spans="2:7" ht="22.8" customHeight="1" x14ac:dyDescent="0.3">
      <c r="B27" s="253" t="s">
        <v>19</v>
      </c>
      <c r="C27" s="254">
        <f>SUM(C28+C36+C38+C40+C41+C42+C43+C46+C47)</f>
        <v>0</v>
      </c>
      <c r="D27" s="305">
        <f>D28+D36+D38+D40+D41+D42+D43+D44+D45+D46+D47</f>
        <v>1355154.6600000001</v>
      </c>
      <c r="E27" s="255">
        <f>E28+E36+E38+E40+E41+E42+E43+E46+E47+E45</f>
        <v>411826.17000000004</v>
      </c>
      <c r="F27" s="306">
        <v>0</v>
      </c>
      <c r="G27" s="306">
        <f>E27/D27*100</f>
        <v>30.389606600327078</v>
      </c>
    </row>
    <row r="28" spans="2:7" ht="15.75" customHeight="1" x14ac:dyDescent="0.3">
      <c r="B28" s="37" t="s">
        <v>18</v>
      </c>
      <c r="C28" s="38">
        <f>C29+C30+C33+C34+C35</f>
        <v>0</v>
      </c>
      <c r="D28" s="38">
        <f>D29+D30+D31+D32+D33+D34+D35</f>
        <v>83425.510000000009</v>
      </c>
      <c r="E28" s="39">
        <f>E29+E30+E31+E32+E33+E34+E35</f>
        <v>51249.48</v>
      </c>
      <c r="F28" s="40">
        <v>0</v>
      </c>
      <c r="G28" s="40">
        <f t="shared" ref="G28:G45" si="1">E28/D28*100</f>
        <v>61.431425471657285</v>
      </c>
    </row>
    <row r="29" spans="2:7" x14ac:dyDescent="0.3">
      <c r="B29" s="12" t="s">
        <v>17</v>
      </c>
      <c r="C29" s="27">
        <v>0</v>
      </c>
      <c r="D29" s="238">
        <v>16892.57</v>
      </c>
      <c r="E29" s="238">
        <v>4813.43</v>
      </c>
      <c r="F29" s="25">
        <v>0</v>
      </c>
      <c r="G29" s="25">
        <f t="shared" si="1"/>
        <v>28.494361722343019</v>
      </c>
    </row>
    <row r="30" spans="2:7" x14ac:dyDescent="0.3">
      <c r="B30" s="11" t="s">
        <v>158</v>
      </c>
      <c r="C30" s="27">
        <v>0</v>
      </c>
      <c r="D30" s="27">
        <v>0</v>
      </c>
      <c r="E30" s="28">
        <v>0</v>
      </c>
      <c r="F30" s="25">
        <v>0</v>
      </c>
      <c r="G30" s="25">
        <v>0</v>
      </c>
    </row>
    <row r="31" spans="2:7" x14ac:dyDescent="0.3">
      <c r="B31" s="11" t="s">
        <v>159</v>
      </c>
      <c r="C31" s="27">
        <v>0</v>
      </c>
      <c r="D31" s="27">
        <v>0</v>
      </c>
      <c r="E31" s="28">
        <v>0</v>
      </c>
      <c r="F31" s="25">
        <v>0</v>
      </c>
      <c r="G31" s="25">
        <v>0</v>
      </c>
    </row>
    <row r="32" spans="2:7" x14ac:dyDescent="0.3">
      <c r="B32" s="11" t="s">
        <v>156</v>
      </c>
      <c r="C32" s="27">
        <v>0</v>
      </c>
      <c r="D32" s="27">
        <v>0</v>
      </c>
      <c r="E32" s="28">
        <v>0</v>
      </c>
      <c r="F32" s="25">
        <v>0</v>
      </c>
      <c r="G32" s="25">
        <v>0</v>
      </c>
    </row>
    <row r="33" spans="2:7" x14ac:dyDescent="0.3">
      <c r="B33" s="11" t="s">
        <v>44</v>
      </c>
      <c r="C33" s="27">
        <v>0</v>
      </c>
      <c r="D33" s="27">
        <v>0</v>
      </c>
      <c r="E33" s="28">
        <v>0</v>
      </c>
      <c r="F33" s="25">
        <v>0</v>
      </c>
      <c r="G33" s="25">
        <v>0</v>
      </c>
    </row>
    <row r="34" spans="2:7" x14ac:dyDescent="0.3">
      <c r="B34" s="10" t="s">
        <v>48</v>
      </c>
      <c r="C34" s="27">
        <v>0</v>
      </c>
      <c r="D34" s="238">
        <v>66532.94</v>
      </c>
      <c r="E34" s="238">
        <v>46436.05</v>
      </c>
      <c r="F34" s="25">
        <v>0</v>
      </c>
      <c r="G34" s="25">
        <f t="shared" si="1"/>
        <v>69.794074934911947</v>
      </c>
    </row>
    <row r="35" spans="2:7" x14ac:dyDescent="0.3">
      <c r="B35" s="10" t="s">
        <v>73</v>
      </c>
      <c r="C35" s="27">
        <v>0</v>
      </c>
      <c r="D35" s="31">
        <v>0</v>
      </c>
      <c r="E35" s="28">
        <v>0</v>
      </c>
      <c r="F35" s="25">
        <v>0</v>
      </c>
      <c r="G35" s="25">
        <v>0</v>
      </c>
    </row>
    <row r="36" spans="2:7" x14ac:dyDescent="0.3">
      <c r="B36" s="37" t="s">
        <v>16</v>
      </c>
      <c r="C36" s="38">
        <f>C37</f>
        <v>0</v>
      </c>
      <c r="D36" s="41">
        <f>D37</f>
        <v>700</v>
      </c>
      <c r="E36" s="39">
        <f>E37</f>
        <v>0</v>
      </c>
      <c r="F36" s="40">
        <v>0</v>
      </c>
      <c r="G36" s="40">
        <f t="shared" si="1"/>
        <v>0</v>
      </c>
    </row>
    <row r="37" spans="2:7" x14ac:dyDescent="0.3">
      <c r="B37" s="10" t="s">
        <v>15</v>
      </c>
      <c r="C37" s="27">
        <v>0</v>
      </c>
      <c r="D37">
        <v>700</v>
      </c>
      <c r="E37" s="28">
        <v>0</v>
      </c>
      <c r="F37" s="25">
        <v>0</v>
      </c>
      <c r="G37" s="25">
        <f t="shared" si="1"/>
        <v>0</v>
      </c>
    </row>
    <row r="38" spans="2:7" x14ac:dyDescent="0.3">
      <c r="B38" s="37" t="s">
        <v>45</v>
      </c>
      <c r="C38" s="38">
        <f>C39</f>
        <v>0</v>
      </c>
      <c r="D38" s="41">
        <f>D39</f>
        <v>0</v>
      </c>
      <c r="E38" s="39">
        <v>0</v>
      </c>
      <c r="F38" s="40">
        <v>0</v>
      </c>
      <c r="G38" s="40">
        <v>0</v>
      </c>
    </row>
    <row r="39" spans="2:7" x14ac:dyDescent="0.3">
      <c r="B39" s="10" t="s">
        <v>46</v>
      </c>
      <c r="C39" s="27">
        <v>0</v>
      </c>
      <c r="D39" s="31">
        <v>0</v>
      </c>
      <c r="E39" s="28">
        <v>0</v>
      </c>
      <c r="F39" s="25">
        <v>0</v>
      </c>
      <c r="G39" s="25">
        <v>0</v>
      </c>
    </row>
    <row r="40" spans="2:7" x14ac:dyDescent="0.3">
      <c r="B40" s="42" t="s">
        <v>47</v>
      </c>
      <c r="C40" s="38">
        <v>0</v>
      </c>
      <c r="D40" s="41">
        <v>9447.6299999999992</v>
      </c>
      <c r="E40" s="39">
        <v>1381.79</v>
      </c>
      <c r="F40" s="40">
        <v>0</v>
      </c>
      <c r="G40" s="40">
        <f t="shared" si="1"/>
        <v>14.625784455995843</v>
      </c>
    </row>
    <row r="41" spans="2:7" x14ac:dyDescent="0.3">
      <c r="B41" s="42" t="s">
        <v>193</v>
      </c>
      <c r="C41" s="38">
        <v>0</v>
      </c>
      <c r="D41" s="43">
        <v>1249760.04</v>
      </c>
      <c r="E41" s="44">
        <v>355661.89</v>
      </c>
      <c r="F41" s="40">
        <v>0</v>
      </c>
      <c r="G41" s="40">
        <f t="shared" si="1"/>
        <v>28.458414304877277</v>
      </c>
    </row>
    <row r="42" spans="2:7" x14ac:dyDescent="0.3">
      <c r="B42" s="42" t="s">
        <v>194</v>
      </c>
      <c r="C42" s="38">
        <v>0</v>
      </c>
      <c r="D42" s="41">
        <v>7000</v>
      </c>
      <c r="E42" s="39">
        <v>250</v>
      </c>
      <c r="F42" s="40">
        <v>0</v>
      </c>
      <c r="G42" s="40">
        <f t="shared" si="1"/>
        <v>3.5714285714285712</v>
      </c>
    </row>
    <row r="43" spans="2:7" x14ac:dyDescent="0.3">
      <c r="B43" s="42" t="s">
        <v>49</v>
      </c>
      <c r="C43" s="38">
        <v>0</v>
      </c>
      <c r="D43" s="41">
        <v>0</v>
      </c>
      <c r="E43" s="39">
        <v>0</v>
      </c>
      <c r="F43" s="40">
        <v>0</v>
      </c>
      <c r="G43" s="40">
        <v>0</v>
      </c>
    </row>
    <row r="44" spans="2:7" x14ac:dyDescent="0.3">
      <c r="B44" s="42" t="s">
        <v>191</v>
      </c>
      <c r="C44" s="38">
        <v>0</v>
      </c>
      <c r="D44" s="41">
        <v>0</v>
      </c>
      <c r="E44" s="39">
        <v>0</v>
      </c>
      <c r="F44" s="40">
        <v>0</v>
      </c>
      <c r="G44" s="40">
        <v>0</v>
      </c>
    </row>
    <row r="45" spans="2:7" x14ac:dyDescent="0.3">
      <c r="B45" s="42" t="s">
        <v>192</v>
      </c>
      <c r="C45" s="38">
        <v>0</v>
      </c>
      <c r="D45" s="41">
        <v>3821.48</v>
      </c>
      <c r="E45" s="39">
        <f>838.38+2444.63</f>
        <v>3283.01</v>
      </c>
      <c r="F45" s="40">
        <v>0</v>
      </c>
      <c r="G45" s="40">
        <f t="shared" si="1"/>
        <v>85.909385892376775</v>
      </c>
    </row>
    <row r="46" spans="2:7" x14ac:dyDescent="0.3">
      <c r="B46" s="37" t="s">
        <v>50</v>
      </c>
      <c r="C46" s="38">
        <v>0</v>
      </c>
      <c r="D46" s="41">
        <v>1000</v>
      </c>
      <c r="E46" s="39">
        <v>0</v>
      </c>
      <c r="F46" s="45">
        <v>0</v>
      </c>
      <c r="G46" s="45">
        <v>0</v>
      </c>
    </row>
    <row r="47" spans="2:7" ht="26.4" x14ac:dyDescent="0.3">
      <c r="B47" s="37" t="s">
        <v>74</v>
      </c>
      <c r="C47" s="38">
        <v>0</v>
      </c>
      <c r="D47" s="41">
        <v>0</v>
      </c>
      <c r="E47" s="39">
        <v>0</v>
      </c>
      <c r="F47" s="40">
        <v>0</v>
      </c>
      <c r="G47" s="40">
        <v>0</v>
      </c>
    </row>
  </sheetData>
  <mergeCells count="1">
    <mergeCell ref="B2:G2"/>
  </mergeCells>
  <pageMargins left="0.7" right="0.7" top="0.75" bottom="0.75" header="0.3" footer="0.3"/>
  <pageSetup paperSize="9" scale="85" fitToHeight="0" orientation="landscape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G10"/>
  <sheetViews>
    <sheetView workbookViewId="0">
      <selection activeCell="C26" sqref="C26"/>
    </sheetView>
  </sheetViews>
  <sheetFormatPr defaultRowHeight="14.4" x14ac:dyDescent="0.3"/>
  <cols>
    <col min="2" max="2" width="37.6640625" customWidth="1"/>
    <col min="3" max="5" width="25.33203125" customWidth="1"/>
    <col min="6" max="7" width="15.6640625" customWidth="1"/>
  </cols>
  <sheetData>
    <row r="1" spans="2:7" ht="17.399999999999999" x14ac:dyDescent="0.3">
      <c r="B1" s="1"/>
      <c r="C1" s="1"/>
      <c r="D1" s="1"/>
      <c r="E1" s="2"/>
      <c r="F1" s="2"/>
      <c r="G1" s="2"/>
    </row>
    <row r="2" spans="2:7" ht="15.75" customHeight="1" x14ac:dyDescent="0.3">
      <c r="B2" s="157" t="s">
        <v>22</v>
      </c>
      <c r="C2" s="157"/>
      <c r="D2" s="157"/>
      <c r="E2" s="157"/>
      <c r="F2" s="157"/>
      <c r="G2" s="157"/>
    </row>
    <row r="3" spans="2:7" ht="17.399999999999999" x14ac:dyDescent="0.3">
      <c r="B3" s="14"/>
      <c r="C3" s="14"/>
      <c r="D3" s="14"/>
      <c r="E3" s="15"/>
      <c r="F3" s="15"/>
      <c r="G3" s="15"/>
    </row>
    <row r="4" spans="2:7" ht="31.5" customHeight="1" x14ac:dyDescent="0.3">
      <c r="B4" s="302" t="s">
        <v>6</v>
      </c>
      <c r="C4" s="303" t="s">
        <v>171</v>
      </c>
      <c r="D4" s="302" t="s">
        <v>172</v>
      </c>
      <c r="E4" s="303" t="s">
        <v>173</v>
      </c>
      <c r="F4" s="302" t="s">
        <v>10</v>
      </c>
      <c r="G4" s="302" t="s">
        <v>23</v>
      </c>
    </row>
    <row r="5" spans="2:7" s="8" customFormat="1" ht="10.199999999999999" x14ac:dyDescent="0.2">
      <c r="B5" s="304">
        <v>1</v>
      </c>
      <c r="C5" s="304">
        <v>2</v>
      </c>
      <c r="D5" s="304">
        <v>3</v>
      </c>
      <c r="E5" s="304">
        <v>4</v>
      </c>
      <c r="F5" s="304" t="s">
        <v>42</v>
      </c>
      <c r="G5" s="304" t="s">
        <v>43</v>
      </c>
    </row>
    <row r="6" spans="2:7" ht="15.75" customHeight="1" x14ac:dyDescent="0.3">
      <c r="B6" s="37" t="s">
        <v>7</v>
      </c>
      <c r="C6" s="46">
        <f t="shared" ref="C6:E7" si="0">C7</f>
        <v>0</v>
      </c>
      <c r="D6" s="46">
        <f t="shared" si="0"/>
        <v>1355154.6600000001</v>
      </c>
      <c r="E6" s="46">
        <f t="shared" si="0"/>
        <v>411826.17</v>
      </c>
      <c r="F6" s="40">
        <v>0</v>
      </c>
      <c r="G6" s="40">
        <f>E6/D6*100</f>
        <v>30.389606600327074</v>
      </c>
    </row>
    <row r="7" spans="2:7" ht="15.75" customHeight="1" x14ac:dyDescent="0.3">
      <c r="B7" s="47" t="s">
        <v>51</v>
      </c>
      <c r="C7" s="48">
        <f t="shared" si="0"/>
        <v>0</v>
      </c>
      <c r="D7" s="48">
        <f t="shared" si="0"/>
        <v>1355154.6600000001</v>
      </c>
      <c r="E7" s="48">
        <f t="shared" si="0"/>
        <v>411826.17</v>
      </c>
      <c r="F7" s="49">
        <v>0</v>
      </c>
      <c r="G7" s="49">
        <f>E7/D7*100</f>
        <v>30.389606600327074</v>
      </c>
    </row>
    <row r="8" spans="2:7" x14ac:dyDescent="0.3">
      <c r="B8" s="47" t="s">
        <v>52</v>
      </c>
      <c r="C8" s="48">
        <f>C9+C10</f>
        <v>0</v>
      </c>
      <c r="D8" s="48">
        <f>D9+D10</f>
        <v>1355154.6600000001</v>
      </c>
      <c r="E8" s="48">
        <f>E9+E10</f>
        <v>411826.17</v>
      </c>
      <c r="F8" s="49">
        <v>0</v>
      </c>
      <c r="G8" s="49">
        <f>E8/D8*100</f>
        <v>30.389606600327074</v>
      </c>
    </row>
    <row r="9" spans="2:7" x14ac:dyDescent="0.3">
      <c r="B9" s="10" t="s">
        <v>53</v>
      </c>
      <c r="C9" s="28">
        <v>0</v>
      </c>
      <c r="D9" s="28">
        <f>1345405.87-789.18+9748.79</f>
        <v>1354365.4800000002</v>
      </c>
      <c r="E9" s="28">
        <v>411036.99</v>
      </c>
      <c r="F9" s="25">
        <v>0</v>
      </c>
      <c r="G9" s="25">
        <f>E9/D9*100</f>
        <v>30.349045074598322</v>
      </c>
    </row>
    <row r="10" spans="2:7" x14ac:dyDescent="0.3">
      <c r="B10" s="10" t="s">
        <v>54</v>
      </c>
      <c r="C10" s="27">
        <v>0</v>
      </c>
      <c r="D10" s="28">
        <v>789.18</v>
      </c>
      <c r="E10" s="9">
        <v>789.18</v>
      </c>
      <c r="F10" s="25">
        <v>0</v>
      </c>
      <c r="G10" s="25">
        <f>E10/D10*100</f>
        <v>100</v>
      </c>
    </row>
  </sheetData>
  <mergeCells count="1">
    <mergeCell ref="B2:G2"/>
  </mergeCells>
  <pageMargins left="0.7" right="0.7" top="0.75" bottom="0.75" header="0.3" footer="0.3"/>
  <pageSetup paperSize="9" scale="8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15"/>
  <sheetViews>
    <sheetView tabSelected="1" topLeftCell="A187" zoomScale="88" zoomScaleNormal="88" workbookViewId="0">
      <selection activeCell="H194" sqref="H194"/>
    </sheetView>
  </sheetViews>
  <sheetFormatPr defaultRowHeight="14.4" x14ac:dyDescent="0.3"/>
  <cols>
    <col min="1" max="1" width="14.44140625" customWidth="1"/>
    <col min="2" max="2" width="18.44140625" customWidth="1"/>
    <col min="3" max="3" width="13.33203125" customWidth="1"/>
    <col min="4" max="4" width="58.88671875" customWidth="1"/>
    <col min="5" max="5" width="17.33203125" hidden="1" customWidth="1"/>
    <col min="6" max="6" width="21.33203125" customWidth="1"/>
    <col min="7" max="7" width="17.44140625" customWidth="1"/>
    <col min="8" max="8" width="19.6640625" customWidth="1"/>
    <col min="9" max="9" width="13.5546875" customWidth="1"/>
    <col min="10" max="10" width="11.5546875" customWidth="1"/>
  </cols>
  <sheetData>
    <row r="1" spans="1:10" ht="46.5" customHeight="1" x14ac:dyDescent="0.3">
      <c r="A1" s="67"/>
      <c r="B1" s="67"/>
      <c r="C1" s="59"/>
      <c r="D1" s="199" t="s">
        <v>75</v>
      </c>
      <c r="E1" s="200"/>
      <c r="F1" s="200"/>
      <c r="G1" s="200"/>
      <c r="H1" s="200"/>
      <c r="I1" s="200"/>
      <c r="J1" s="60"/>
    </row>
    <row r="2" spans="1:10" ht="33" customHeight="1" x14ac:dyDescent="0.3">
      <c r="A2" s="36"/>
      <c r="B2" s="36"/>
      <c r="C2" s="201" t="s">
        <v>139</v>
      </c>
      <c r="D2" s="203"/>
      <c r="E2" s="78"/>
      <c r="F2" s="78"/>
      <c r="G2" s="78"/>
      <c r="H2" s="78"/>
      <c r="I2" s="78"/>
      <c r="J2" s="79"/>
    </row>
    <row r="3" spans="1:10" ht="31.5" customHeight="1" x14ac:dyDescent="0.3">
      <c r="A3" s="70" t="s">
        <v>76</v>
      </c>
      <c r="B3" s="73" t="s">
        <v>77</v>
      </c>
      <c r="C3" s="74" t="s">
        <v>78</v>
      </c>
      <c r="D3" s="75" t="s">
        <v>79</v>
      </c>
      <c r="E3" s="76" t="s">
        <v>80</v>
      </c>
      <c r="F3" s="148" t="s">
        <v>176</v>
      </c>
      <c r="G3" s="75" t="s">
        <v>177</v>
      </c>
      <c r="H3" s="149" t="s">
        <v>178</v>
      </c>
      <c r="I3" s="112" t="s">
        <v>151</v>
      </c>
      <c r="J3" s="113" t="s">
        <v>152</v>
      </c>
    </row>
    <row r="4" spans="1:10" x14ac:dyDescent="0.3">
      <c r="A4" s="71"/>
      <c r="B4" s="71"/>
      <c r="C4" s="72"/>
      <c r="D4" s="80">
        <v>1</v>
      </c>
      <c r="E4" s="81">
        <v>2</v>
      </c>
      <c r="F4" s="82">
        <v>2</v>
      </c>
      <c r="G4" s="80">
        <v>3</v>
      </c>
      <c r="H4" s="80">
        <v>4</v>
      </c>
      <c r="I4" s="80">
        <v>5</v>
      </c>
      <c r="J4" s="83">
        <v>6</v>
      </c>
    </row>
    <row r="5" spans="1:10" s="151" customFormat="1" ht="30" customHeight="1" x14ac:dyDescent="0.3">
      <c r="A5" s="54"/>
      <c r="B5" s="54">
        <v>451</v>
      </c>
      <c r="C5" s="155" t="s">
        <v>213</v>
      </c>
      <c r="D5" s="156"/>
      <c r="E5" s="156"/>
      <c r="F5" s="156"/>
      <c r="G5" s="312"/>
      <c r="H5" s="315"/>
      <c r="I5" s="313">
        <f>+I6</f>
        <v>62.45463902720919</v>
      </c>
      <c r="J5" s="314">
        <f>+J6</f>
        <v>90.3299520443761</v>
      </c>
    </row>
    <row r="6" spans="1:10" x14ac:dyDescent="0.3">
      <c r="A6" s="52">
        <v>3</v>
      </c>
      <c r="B6" s="9">
        <v>451</v>
      </c>
      <c r="C6" s="9"/>
      <c r="D6" s="84" t="s">
        <v>81</v>
      </c>
      <c r="E6" s="56"/>
      <c r="F6" s="98">
        <f>F7+F42</f>
        <v>50023.33</v>
      </c>
      <c r="G6" s="98">
        <f>G7+G42</f>
        <v>72350.19</v>
      </c>
      <c r="H6" s="98">
        <f>H7+H42</f>
        <v>45186.05</v>
      </c>
      <c r="I6" s="98">
        <f t="shared" ref="I5:I13" si="0">H6/G6*100</f>
        <v>62.45463902720919</v>
      </c>
      <c r="J6" s="107">
        <f>H6/F6*100</f>
        <v>90.3299520443761</v>
      </c>
    </row>
    <row r="7" spans="1:10" x14ac:dyDescent="0.3">
      <c r="A7" s="52">
        <v>32</v>
      </c>
      <c r="B7" s="9">
        <v>451</v>
      </c>
      <c r="C7" s="9"/>
      <c r="D7" s="85" t="s">
        <v>9</v>
      </c>
      <c r="E7" s="51"/>
      <c r="F7" s="99">
        <f>F8+F12+F19+F29+F35+F38</f>
        <v>50023.33</v>
      </c>
      <c r="G7" s="99">
        <f>G8+G12+G19+G29+G35+G38</f>
        <v>72350.19</v>
      </c>
      <c r="H7" s="99">
        <f>H8+H12+H19+H29+H35+H38</f>
        <v>45186.05</v>
      </c>
      <c r="I7" s="99">
        <f t="shared" si="0"/>
        <v>62.45463902720919</v>
      </c>
      <c r="J7" s="108">
        <f t="shared" ref="J7:J76" si="1">H7/F7*100</f>
        <v>90.3299520443761</v>
      </c>
    </row>
    <row r="8" spans="1:10" x14ac:dyDescent="0.3">
      <c r="A8" s="52">
        <v>321</v>
      </c>
      <c r="B8" s="9">
        <v>451</v>
      </c>
      <c r="C8" s="9"/>
      <c r="D8" s="85" t="s">
        <v>118</v>
      </c>
      <c r="E8" s="51"/>
      <c r="F8" s="99">
        <f>F9+F10+F11</f>
        <v>1364.83</v>
      </c>
      <c r="G8" s="99">
        <f>G9+G10+G11</f>
        <v>1735</v>
      </c>
      <c r="H8" s="99">
        <f>H9+H10+H11</f>
        <v>1186.94</v>
      </c>
      <c r="I8" s="99">
        <f t="shared" si="0"/>
        <v>68.411527377521622</v>
      </c>
      <c r="J8" s="108">
        <f t="shared" si="1"/>
        <v>86.966142303437067</v>
      </c>
    </row>
    <row r="9" spans="1:10" x14ac:dyDescent="0.3">
      <c r="A9" s="9">
        <v>3211</v>
      </c>
      <c r="B9" s="9"/>
      <c r="C9" s="9"/>
      <c r="D9" s="51" t="s">
        <v>14</v>
      </c>
      <c r="E9" s="51"/>
      <c r="F9" s="62">
        <v>1364.83</v>
      </c>
      <c r="G9" s="61">
        <v>1700</v>
      </c>
      <c r="H9" s="61">
        <v>1186.94</v>
      </c>
      <c r="I9" s="61">
        <f t="shared" si="0"/>
        <v>69.820000000000007</v>
      </c>
      <c r="J9" s="108">
        <f t="shared" si="1"/>
        <v>86.966142303437067</v>
      </c>
    </row>
    <row r="10" spans="1:10" x14ac:dyDescent="0.3">
      <c r="A10" s="9">
        <v>3213</v>
      </c>
      <c r="B10" s="9"/>
      <c r="C10" s="9"/>
      <c r="D10" s="51" t="s">
        <v>82</v>
      </c>
      <c r="E10" s="51"/>
      <c r="F10" s="61">
        <v>0</v>
      </c>
      <c r="G10" s="61">
        <v>35</v>
      </c>
      <c r="H10" s="61">
        <v>0</v>
      </c>
      <c r="I10" s="61">
        <f t="shared" si="0"/>
        <v>0</v>
      </c>
      <c r="J10" s="108" t="e">
        <f t="shared" si="1"/>
        <v>#DIV/0!</v>
      </c>
    </row>
    <row r="11" spans="1:10" x14ac:dyDescent="0.3">
      <c r="A11" s="9">
        <v>3214</v>
      </c>
      <c r="B11" s="9"/>
      <c r="C11" s="9"/>
      <c r="D11" s="51" t="s">
        <v>83</v>
      </c>
      <c r="E11" s="51"/>
      <c r="F11" s="61">
        <v>0</v>
      </c>
      <c r="G11" s="61">
        <v>0</v>
      </c>
      <c r="H11" s="61">
        <v>0</v>
      </c>
      <c r="I11" s="61">
        <v>0</v>
      </c>
      <c r="J11" s="108" t="e">
        <f t="shared" si="1"/>
        <v>#DIV/0!</v>
      </c>
    </row>
    <row r="12" spans="1:10" x14ac:dyDescent="0.3">
      <c r="A12" s="53">
        <v>322</v>
      </c>
      <c r="B12" s="9">
        <v>451</v>
      </c>
      <c r="C12" s="9"/>
      <c r="D12" s="85" t="s">
        <v>9</v>
      </c>
      <c r="E12" s="51"/>
      <c r="F12" s="99">
        <f>F13+F14+F15+F16+F17+F18</f>
        <v>9728</v>
      </c>
      <c r="G12" s="99">
        <f>G13+G14+G15+G16+G17+G18</f>
        <v>13995.810000000001</v>
      </c>
      <c r="H12" s="99">
        <f>H13+H14+H15+H16+H17+H18</f>
        <v>8662.0700000000015</v>
      </c>
      <c r="I12" s="61">
        <f t="shared" si="0"/>
        <v>61.890451499413047</v>
      </c>
      <c r="J12" s="108">
        <f t="shared" si="1"/>
        <v>89.042660361842124</v>
      </c>
    </row>
    <row r="13" spans="1:10" x14ac:dyDescent="0.3">
      <c r="A13" s="9">
        <v>3221</v>
      </c>
      <c r="B13" s="9"/>
      <c r="C13" s="9"/>
      <c r="D13" s="51" t="s">
        <v>84</v>
      </c>
      <c r="E13" s="51"/>
      <c r="F13" s="61">
        <v>3049.02</v>
      </c>
      <c r="G13" s="61">
        <v>2235.96</v>
      </c>
      <c r="H13" s="61">
        <v>1699.19</v>
      </c>
      <c r="I13" s="61">
        <f t="shared" si="0"/>
        <v>75.993756596719081</v>
      </c>
      <c r="J13" s="108">
        <f t="shared" si="1"/>
        <v>55.729053925523608</v>
      </c>
    </row>
    <row r="14" spans="1:10" x14ac:dyDescent="0.3">
      <c r="A14" s="9">
        <v>3222</v>
      </c>
      <c r="B14" s="9"/>
      <c r="C14" s="9"/>
      <c r="D14" s="51" t="s">
        <v>57</v>
      </c>
      <c r="E14" s="51"/>
      <c r="F14" s="61">
        <v>0</v>
      </c>
      <c r="G14" s="61">
        <v>0</v>
      </c>
      <c r="H14" s="61">
        <v>0</v>
      </c>
      <c r="I14" s="61">
        <v>0</v>
      </c>
      <c r="J14" s="108">
        <v>0</v>
      </c>
    </row>
    <row r="15" spans="1:10" x14ac:dyDescent="0.3">
      <c r="A15" s="9">
        <v>3223</v>
      </c>
      <c r="B15" s="9"/>
      <c r="C15" s="9"/>
      <c r="D15" s="51" t="s">
        <v>58</v>
      </c>
      <c r="E15" s="51"/>
      <c r="F15" s="61">
        <v>5479.11</v>
      </c>
      <c r="G15" s="61">
        <v>9660.74</v>
      </c>
      <c r="H15" s="61">
        <v>4901.74</v>
      </c>
      <c r="I15" s="61">
        <f>H15/G15*100</f>
        <v>50.738763283143939</v>
      </c>
      <c r="J15" s="108">
        <f t="shared" si="1"/>
        <v>89.462339686554941</v>
      </c>
    </row>
    <row r="16" spans="1:10" x14ac:dyDescent="0.3">
      <c r="A16" s="9">
        <v>3224</v>
      </c>
      <c r="B16" s="9"/>
      <c r="C16" s="9"/>
      <c r="D16" s="51" t="s">
        <v>85</v>
      </c>
      <c r="E16" s="51"/>
      <c r="F16" s="61">
        <v>1199.8699999999999</v>
      </c>
      <c r="G16" s="61">
        <f>1599.11</f>
        <v>1599.11</v>
      </c>
      <c r="H16" s="61">
        <v>1744.86</v>
      </c>
      <c r="I16" s="61">
        <f>H16/G16*100</f>
        <v>109.11444490998117</v>
      </c>
      <c r="J16" s="108">
        <f t="shared" si="1"/>
        <v>145.42075391500745</v>
      </c>
    </row>
    <row r="17" spans="1:10" x14ac:dyDescent="0.3">
      <c r="A17" s="9">
        <v>3225</v>
      </c>
      <c r="B17" s="9"/>
      <c r="C17" s="9"/>
      <c r="D17" s="51" t="s">
        <v>86</v>
      </c>
      <c r="E17" s="51"/>
      <c r="F17" s="61">
        <v>0</v>
      </c>
      <c r="G17" s="61">
        <v>500</v>
      </c>
      <c r="H17" s="61">
        <v>316.27999999999997</v>
      </c>
      <c r="I17" s="61">
        <v>0</v>
      </c>
      <c r="J17" s="108">
        <v>0</v>
      </c>
    </row>
    <row r="18" spans="1:10" x14ac:dyDescent="0.3">
      <c r="A18" s="9">
        <v>3227</v>
      </c>
      <c r="B18" s="9"/>
      <c r="C18" s="9"/>
      <c r="D18" s="51" t="s">
        <v>87</v>
      </c>
      <c r="E18" s="51"/>
      <c r="F18" s="61">
        <v>0</v>
      </c>
      <c r="G18" s="61">
        <v>0</v>
      </c>
      <c r="H18" s="61">
        <v>0</v>
      </c>
      <c r="I18" s="61" t="s">
        <v>88</v>
      </c>
      <c r="J18" s="108">
        <v>0</v>
      </c>
    </row>
    <row r="19" spans="1:10" x14ac:dyDescent="0.3">
      <c r="A19" s="53">
        <v>323</v>
      </c>
      <c r="B19" s="9">
        <v>451</v>
      </c>
      <c r="C19" s="9"/>
      <c r="D19" s="85" t="s">
        <v>60</v>
      </c>
      <c r="E19" s="51"/>
      <c r="F19" s="99">
        <f>F20+F21+F23+F24+F25+F27</f>
        <v>33610.5</v>
      </c>
      <c r="G19" s="99">
        <f>G20+G21+G22+G23+G24+G25+G26+G27+G28</f>
        <v>47977.919999999998</v>
      </c>
      <c r="H19" s="99">
        <f>H20+H21+H22+H23+H24+H25+H26+H27+H28</f>
        <v>35067.11</v>
      </c>
      <c r="I19" s="61">
        <f>H19/G19*100</f>
        <v>73.090100612948632</v>
      </c>
      <c r="J19" s="108">
        <f t="shared" si="1"/>
        <v>104.33379449874296</v>
      </c>
    </row>
    <row r="20" spans="1:10" x14ac:dyDescent="0.3">
      <c r="A20" s="9">
        <v>3231</v>
      </c>
      <c r="B20" s="9"/>
      <c r="C20" s="9"/>
      <c r="D20" s="51" t="s">
        <v>90</v>
      </c>
      <c r="E20" s="51"/>
      <c r="F20" s="61">
        <v>498.97</v>
      </c>
      <c r="G20" s="61">
        <v>1939.27</v>
      </c>
      <c r="H20" s="61">
        <v>604.33000000000004</v>
      </c>
      <c r="I20" s="61">
        <f>H20/G20*100</f>
        <v>31.162757119947198</v>
      </c>
      <c r="J20" s="108">
        <f t="shared" si="1"/>
        <v>121.115497925727</v>
      </c>
    </row>
    <row r="21" spans="1:10" x14ac:dyDescent="0.3">
      <c r="A21" s="9">
        <v>3232</v>
      </c>
      <c r="B21" s="9"/>
      <c r="C21" s="9"/>
      <c r="D21" s="51" t="s">
        <v>91</v>
      </c>
      <c r="E21" s="51"/>
      <c r="F21" s="61">
        <v>1401.29</v>
      </c>
      <c r="G21" s="61">
        <v>3459.79</v>
      </c>
      <c r="H21" s="61">
        <v>2272.39</v>
      </c>
      <c r="I21" s="61">
        <f>H21/G21*100</f>
        <v>65.679997918948843</v>
      </c>
      <c r="J21" s="108">
        <f t="shared" si="1"/>
        <v>162.16414874865302</v>
      </c>
    </row>
    <row r="22" spans="1:10" x14ac:dyDescent="0.3">
      <c r="A22" s="9">
        <v>3233</v>
      </c>
      <c r="B22" s="9"/>
      <c r="C22" s="9"/>
      <c r="D22" s="51" t="s">
        <v>92</v>
      </c>
      <c r="E22" s="51"/>
      <c r="F22" s="61" t="s">
        <v>88</v>
      </c>
      <c r="G22" s="61">
        <v>0</v>
      </c>
      <c r="H22" s="61">
        <v>0</v>
      </c>
      <c r="I22" s="61" t="s">
        <v>88</v>
      </c>
      <c r="J22" s="108">
        <v>0</v>
      </c>
    </row>
    <row r="23" spans="1:10" x14ac:dyDescent="0.3">
      <c r="A23" s="9">
        <v>3234</v>
      </c>
      <c r="B23" s="9"/>
      <c r="C23" s="9"/>
      <c r="D23" s="51" t="s">
        <v>62</v>
      </c>
      <c r="E23" s="51"/>
      <c r="F23" s="61">
        <v>1108.42</v>
      </c>
      <c r="G23" s="61">
        <v>1881.28</v>
      </c>
      <c r="H23" s="61">
        <v>1383.97</v>
      </c>
      <c r="I23" s="61">
        <f>H23/G23*100</f>
        <v>73.565338492940981</v>
      </c>
      <c r="J23" s="108">
        <f t="shared" si="1"/>
        <v>124.85971021814835</v>
      </c>
    </row>
    <row r="24" spans="1:10" x14ac:dyDescent="0.3">
      <c r="A24" s="9">
        <v>3235</v>
      </c>
      <c r="B24" s="9"/>
      <c r="C24" s="9"/>
      <c r="D24" s="51" t="s">
        <v>63</v>
      </c>
      <c r="E24" s="51"/>
      <c r="F24" s="61">
        <v>29650</v>
      </c>
      <c r="G24" s="61">
        <v>35280</v>
      </c>
      <c r="H24" s="61">
        <v>29483</v>
      </c>
      <c r="I24" s="61">
        <f>H24/G24*100</f>
        <v>83.568594104308389</v>
      </c>
      <c r="J24" s="108">
        <f t="shared" si="1"/>
        <v>99.436762225969645</v>
      </c>
    </row>
    <row r="25" spans="1:10" x14ac:dyDescent="0.3">
      <c r="A25" s="9">
        <v>3236</v>
      </c>
      <c r="B25" s="9"/>
      <c r="C25" s="9"/>
      <c r="D25" s="51" t="s">
        <v>93</v>
      </c>
      <c r="E25" s="51"/>
      <c r="F25" s="61">
        <v>0</v>
      </c>
      <c r="G25" s="61">
        <v>1440</v>
      </c>
      <c r="H25" s="61">
        <v>0</v>
      </c>
      <c r="I25" s="61">
        <f>H25/G25*100</f>
        <v>0</v>
      </c>
      <c r="J25" s="108" t="e">
        <f t="shared" si="1"/>
        <v>#DIV/0!</v>
      </c>
    </row>
    <row r="26" spans="1:10" x14ac:dyDescent="0.3">
      <c r="A26" s="9">
        <v>3237</v>
      </c>
      <c r="B26" s="9"/>
      <c r="C26" s="9"/>
      <c r="D26" s="51" t="s">
        <v>94</v>
      </c>
      <c r="E26" s="51"/>
      <c r="F26" s="61">
        <v>118.13</v>
      </c>
      <c r="G26" s="61">
        <f>1675</f>
        <v>1675</v>
      </c>
      <c r="H26" s="61">
        <v>0</v>
      </c>
      <c r="I26" s="61">
        <v>0</v>
      </c>
      <c r="J26" s="108">
        <v>0</v>
      </c>
    </row>
    <row r="27" spans="1:10" x14ac:dyDescent="0.3">
      <c r="A27" s="9">
        <v>3238</v>
      </c>
      <c r="B27" s="9"/>
      <c r="C27" s="9"/>
      <c r="D27" s="51" t="s">
        <v>65</v>
      </c>
      <c r="E27" s="51"/>
      <c r="F27" s="61">
        <v>951.82</v>
      </c>
      <c r="G27" s="61">
        <v>2302.58</v>
      </c>
      <c r="H27" s="61">
        <v>1323.42</v>
      </c>
      <c r="I27" s="61">
        <f>H27/G27*100</f>
        <v>57.475527451814926</v>
      </c>
      <c r="J27" s="108">
        <f>H27/F27*100</f>
        <v>139.04099514614109</v>
      </c>
    </row>
    <row r="28" spans="1:10" x14ac:dyDescent="0.3">
      <c r="A28" s="9">
        <v>3239</v>
      </c>
      <c r="B28" s="9"/>
      <c r="C28" s="9"/>
      <c r="D28" s="51" t="s">
        <v>70</v>
      </c>
      <c r="E28" s="51"/>
      <c r="F28" s="61">
        <v>0</v>
      </c>
      <c r="G28" s="61">
        <v>0</v>
      </c>
      <c r="H28" s="61">
        <v>0</v>
      </c>
      <c r="I28" s="61" t="s">
        <v>88</v>
      </c>
      <c r="J28" s="108">
        <v>0</v>
      </c>
    </row>
    <row r="29" spans="1:10" x14ac:dyDescent="0.3">
      <c r="A29" s="53">
        <v>329</v>
      </c>
      <c r="B29" s="9">
        <v>451</v>
      </c>
      <c r="C29" s="9"/>
      <c r="D29" s="85" t="s">
        <v>66</v>
      </c>
      <c r="E29" s="51"/>
      <c r="F29" s="99">
        <v>0</v>
      </c>
      <c r="G29" s="99">
        <f>G30+G31+G32+G33+G34</f>
        <v>830.46</v>
      </c>
      <c r="H29" s="99">
        <f>H30+H31+H32+H33+H34</f>
        <v>269.93</v>
      </c>
      <c r="I29" s="61">
        <f>H29/G29*100</f>
        <v>32.50367266334321</v>
      </c>
      <c r="J29" s="108" t="e">
        <f t="shared" si="1"/>
        <v>#DIV/0!</v>
      </c>
    </row>
    <row r="30" spans="1:10" x14ac:dyDescent="0.3">
      <c r="A30" s="9">
        <v>3292</v>
      </c>
      <c r="B30" s="9"/>
      <c r="C30" s="9"/>
      <c r="D30" s="51" t="s">
        <v>67</v>
      </c>
      <c r="E30" s="51"/>
      <c r="F30" s="61">
        <v>51.09</v>
      </c>
      <c r="G30" s="61">
        <v>222.99</v>
      </c>
      <c r="H30" s="61">
        <v>16.52</v>
      </c>
      <c r="I30" s="61">
        <f>H30/G30*100</f>
        <v>7.4084039643033313</v>
      </c>
      <c r="J30" s="108">
        <f t="shared" si="1"/>
        <v>32.335094930514771</v>
      </c>
    </row>
    <row r="31" spans="1:10" x14ac:dyDescent="0.3">
      <c r="A31" s="9">
        <v>3293</v>
      </c>
      <c r="B31" s="9"/>
      <c r="C31" s="9"/>
      <c r="D31" s="51" t="s">
        <v>68</v>
      </c>
      <c r="E31" s="51"/>
      <c r="F31" s="61">
        <v>0</v>
      </c>
      <c r="G31" s="61">
        <v>375.6</v>
      </c>
      <c r="H31" s="61">
        <v>183.41</v>
      </c>
      <c r="I31" s="61">
        <v>0</v>
      </c>
      <c r="J31" s="108">
        <v>0</v>
      </c>
    </row>
    <row r="32" spans="1:10" x14ac:dyDescent="0.3">
      <c r="A32" s="9">
        <v>3294</v>
      </c>
      <c r="B32" s="9"/>
      <c r="C32" s="9"/>
      <c r="D32" s="51" t="s">
        <v>69</v>
      </c>
      <c r="E32" s="51"/>
      <c r="F32" s="61">
        <v>117.5</v>
      </c>
      <c r="G32" s="61">
        <v>231.87</v>
      </c>
      <c r="H32" s="61">
        <v>70</v>
      </c>
      <c r="I32" s="61">
        <f>H32/G32*100</f>
        <v>30.189330228145078</v>
      </c>
      <c r="J32" s="108">
        <f t="shared" si="1"/>
        <v>59.574468085106382</v>
      </c>
    </row>
    <row r="33" spans="1:10" x14ac:dyDescent="0.3">
      <c r="A33" s="9">
        <v>3295</v>
      </c>
      <c r="B33" s="9"/>
      <c r="C33" s="9"/>
      <c r="D33" s="51" t="s">
        <v>154</v>
      </c>
      <c r="E33" s="51"/>
      <c r="F33" s="61">
        <v>0</v>
      </c>
      <c r="G33" s="61">
        <v>0</v>
      </c>
      <c r="H33" s="61">
        <v>0</v>
      </c>
      <c r="I33" s="61">
        <v>0</v>
      </c>
      <c r="J33" s="108">
        <v>0</v>
      </c>
    </row>
    <row r="34" spans="1:10" x14ac:dyDescent="0.3">
      <c r="A34" s="9">
        <v>3299</v>
      </c>
      <c r="B34" s="9"/>
      <c r="C34" s="9"/>
      <c r="D34" s="51" t="s">
        <v>95</v>
      </c>
      <c r="E34" s="51"/>
      <c r="F34" s="61">
        <v>0</v>
      </c>
      <c r="G34" s="61">
        <v>0</v>
      </c>
      <c r="H34" s="61">
        <v>0</v>
      </c>
      <c r="I34" s="61">
        <v>0</v>
      </c>
      <c r="J34" s="108">
        <v>0</v>
      </c>
    </row>
    <row r="35" spans="1:10" x14ac:dyDescent="0.3">
      <c r="A35" s="53">
        <v>322</v>
      </c>
      <c r="B35" s="9"/>
      <c r="C35" s="9"/>
      <c r="D35" s="85" t="s">
        <v>9</v>
      </c>
      <c r="E35" s="51"/>
      <c r="F35" s="99">
        <f>F36+F37</f>
        <v>0</v>
      </c>
      <c r="G35" s="99">
        <f>G36+G37</f>
        <v>0</v>
      </c>
      <c r="H35" s="99">
        <f>H36+H37</f>
        <v>0</v>
      </c>
      <c r="I35" s="61">
        <v>0</v>
      </c>
      <c r="J35" s="108">
        <v>0</v>
      </c>
    </row>
    <row r="36" spans="1:10" x14ac:dyDescent="0.3">
      <c r="A36" s="9">
        <v>3223</v>
      </c>
      <c r="B36" s="9">
        <v>110</v>
      </c>
      <c r="C36" s="9"/>
      <c r="D36" s="51" t="s">
        <v>58</v>
      </c>
      <c r="E36" s="51"/>
      <c r="F36" s="61">
        <v>0</v>
      </c>
      <c r="G36" s="61">
        <v>0</v>
      </c>
      <c r="H36" s="61">
        <v>0</v>
      </c>
      <c r="I36" s="61">
        <v>0</v>
      </c>
      <c r="J36" s="108">
        <v>0</v>
      </c>
    </row>
    <row r="37" spans="1:10" x14ac:dyDescent="0.3">
      <c r="A37" s="9">
        <v>3223</v>
      </c>
      <c r="B37" s="9">
        <v>121</v>
      </c>
      <c r="C37" s="9"/>
      <c r="D37" s="51" t="s">
        <v>58</v>
      </c>
      <c r="E37" s="51"/>
      <c r="F37" s="61">
        <v>0</v>
      </c>
      <c r="G37" s="61">
        <v>0</v>
      </c>
      <c r="H37" s="61">
        <v>0</v>
      </c>
      <c r="I37" s="61">
        <v>0</v>
      </c>
      <c r="J37" s="108">
        <v>0</v>
      </c>
    </row>
    <row r="38" spans="1:10" x14ac:dyDescent="0.3">
      <c r="A38" s="53">
        <v>323</v>
      </c>
      <c r="B38" s="9"/>
      <c r="C38" s="9"/>
      <c r="D38" s="85" t="s">
        <v>60</v>
      </c>
      <c r="E38" s="51"/>
      <c r="F38" s="99">
        <f>F39+F40+F41</f>
        <v>5320</v>
      </c>
      <c r="G38" s="99">
        <f>G39+G40+G41</f>
        <v>7811</v>
      </c>
      <c r="H38" s="99">
        <f>H39+H40+H41</f>
        <v>0</v>
      </c>
      <c r="I38" s="61" t="s">
        <v>89</v>
      </c>
      <c r="J38" s="108">
        <f t="shared" si="1"/>
        <v>0</v>
      </c>
    </row>
    <row r="39" spans="1:10" x14ac:dyDescent="0.3">
      <c r="A39" s="117">
        <v>3235</v>
      </c>
      <c r="B39" s="9">
        <v>121</v>
      </c>
      <c r="C39" s="9"/>
      <c r="D39" s="118" t="s">
        <v>63</v>
      </c>
      <c r="E39" s="51"/>
      <c r="F39" s="119">
        <v>5320</v>
      </c>
      <c r="G39" s="119">
        <v>0</v>
      </c>
      <c r="H39" s="119">
        <v>0</v>
      </c>
      <c r="I39" s="119">
        <v>0</v>
      </c>
      <c r="J39" s="108">
        <v>0</v>
      </c>
    </row>
    <row r="40" spans="1:10" x14ac:dyDescent="0.3">
      <c r="A40" s="9">
        <v>3235</v>
      </c>
      <c r="B40" s="9">
        <v>110</v>
      </c>
      <c r="C40" s="9"/>
      <c r="D40" s="51" t="s">
        <v>63</v>
      </c>
      <c r="E40" s="51"/>
      <c r="F40" s="61">
        <v>0</v>
      </c>
      <c r="G40" s="61">
        <v>7811</v>
      </c>
      <c r="H40" s="61">
        <v>0</v>
      </c>
      <c r="I40" s="61" t="s">
        <v>89</v>
      </c>
      <c r="J40" s="108">
        <v>0</v>
      </c>
    </row>
    <row r="41" spans="1:10" x14ac:dyDescent="0.3">
      <c r="A41" s="9">
        <v>3234</v>
      </c>
      <c r="B41" s="9">
        <v>110</v>
      </c>
      <c r="C41" s="9"/>
      <c r="D41" s="51" t="s">
        <v>62</v>
      </c>
      <c r="E41" s="51"/>
      <c r="F41" s="61">
        <v>0</v>
      </c>
      <c r="G41" s="61">
        <v>0</v>
      </c>
      <c r="H41" s="61">
        <v>0</v>
      </c>
      <c r="I41" s="61">
        <v>0</v>
      </c>
      <c r="J41" s="108">
        <v>0</v>
      </c>
    </row>
    <row r="42" spans="1:10" x14ac:dyDescent="0.3">
      <c r="A42" s="53">
        <v>34</v>
      </c>
      <c r="B42" s="9"/>
      <c r="C42" s="9"/>
      <c r="D42" s="85" t="s">
        <v>148</v>
      </c>
      <c r="E42" s="51"/>
      <c r="F42" s="99">
        <f t="shared" ref="F42:H43" si="2">F43</f>
        <v>0</v>
      </c>
      <c r="G42" s="99">
        <f t="shared" si="2"/>
        <v>0</v>
      </c>
      <c r="H42" s="99">
        <f t="shared" si="2"/>
        <v>0</v>
      </c>
      <c r="I42" s="61" t="e">
        <f>H42/G42*100</f>
        <v>#DIV/0!</v>
      </c>
      <c r="J42" s="108" t="e">
        <f t="shared" si="1"/>
        <v>#DIV/0!</v>
      </c>
    </row>
    <row r="43" spans="1:10" x14ac:dyDescent="0.3">
      <c r="A43" s="53">
        <v>343</v>
      </c>
      <c r="B43" s="9"/>
      <c r="C43" s="9"/>
      <c r="D43" s="85" t="s">
        <v>109</v>
      </c>
      <c r="E43" s="51"/>
      <c r="F43" s="99">
        <f t="shared" si="2"/>
        <v>0</v>
      </c>
      <c r="G43" s="99">
        <f t="shared" si="2"/>
        <v>0</v>
      </c>
      <c r="H43" s="99">
        <f t="shared" si="2"/>
        <v>0</v>
      </c>
      <c r="I43" s="61" t="e">
        <f>H43/G43*100</f>
        <v>#DIV/0!</v>
      </c>
      <c r="J43" s="108" t="e">
        <f t="shared" si="1"/>
        <v>#DIV/0!</v>
      </c>
    </row>
    <row r="44" spans="1:10" x14ac:dyDescent="0.3">
      <c r="A44" s="64">
        <v>3431</v>
      </c>
      <c r="B44" s="9">
        <v>451</v>
      </c>
      <c r="C44" s="9"/>
      <c r="D44" s="51" t="s">
        <v>110</v>
      </c>
      <c r="E44" s="51"/>
      <c r="F44" s="61">
        <v>0</v>
      </c>
      <c r="G44" s="61">
        <v>0</v>
      </c>
      <c r="H44" s="61">
        <v>0</v>
      </c>
      <c r="I44" s="61" t="e">
        <f>H44/G44*100</f>
        <v>#DIV/0!</v>
      </c>
      <c r="J44" s="108" t="e">
        <f t="shared" si="1"/>
        <v>#DIV/0!</v>
      </c>
    </row>
    <row r="45" spans="1:10" ht="18.75" customHeight="1" x14ac:dyDescent="0.3">
      <c r="A45" s="65"/>
      <c r="B45" s="55"/>
      <c r="C45" s="197" t="s">
        <v>131</v>
      </c>
      <c r="D45" s="198"/>
      <c r="E45" s="58"/>
      <c r="F45" s="92">
        <v>0</v>
      </c>
      <c r="G45" s="92">
        <v>0</v>
      </c>
      <c r="H45" s="92">
        <v>0</v>
      </c>
      <c r="I45" s="63">
        <v>0</v>
      </c>
      <c r="J45" s="109">
        <v>0</v>
      </c>
    </row>
    <row r="46" spans="1:10" ht="18" customHeight="1" x14ac:dyDescent="0.3">
      <c r="A46" s="86">
        <v>4</v>
      </c>
      <c r="B46" s="67"/>
      <c r="C46" s="96"/>
      <c r="D46" s="89" t="s">
        <v>134</v>
      </c>
      <c r="E46" s="50"/>
      <c r="F46" s="90">
        <v>0</v>
      </c>
      <c r="G46" s="90">
        <v>0</v>
      </c>
      <c r="H46" s="90">
        <v>0</v>
      </c>
      <c r="I46" s="69">
        <v>0</v>
      </c>
      <c r="J46" s="108">
        <v>0</v>
      </c>
    </row>
    <row r="47" spans="1:10" s="13" customFormat="1" x14ac:dyDescent="0.3">
      <c r="A47" s="86">
        <v>42</v>
      </c>
      <c r="B47" s="67"/>
      <c r="C47" s="87"/>
      <c r="D47" s="68" t="s">
        <v>132</v>
      </c>
      <c r="E47" s="50"/>
      <c r="F47" s="90">
        <v>0</v>
      </c>
      <c r="G47" s="90">
        <v>0</v>
      </c>
      <c r="H47" s="90">
        <v>0</v>
      </c>
      <c r="I47" s="69">
        <v>0</v>
      </c>
      <c r="J47" s="108">
        <v>0</v>
      </c>
    </row>
    <row r="48" spans="1:10" x14ac:dyDescent="0.3">
      <c r="A48" s="86">
        <v>424</v>
      </c>
      <c r="B48" s="67"/>
      <c r="C48" s="87"/>
      <c r="D48" s="68" t="s">
        <v>111</v>
      </c>
      <c r="E48" s="50"/>
      <c r="F48" s="90">
        <v>0</v>
      </c>
      <c r="G48" s="90">
        <v>0</v>
      </c>
      <c r="H48" s="90">
        <v>0</v>
      </c>
      <c r="I48" s="69">
        <v>0</v>
      </c>
      <c r="J48" s="108">
        <v>0</v>
      </c>
    </row>
    <row r="49" spans="1:10" x14ac:dyDescent="0.3">
      <c r="A49" s="66">
        <v>4241</v>
      </c>
      <c r="B49" s="67">
        <v>451</v>
      </c>
      <c r="C49" s="87"/>
      <c r="D49" s="50" t="s">
        <v>112</v>
      </c>
      <c r="E49" s="50"/>
      <c r="F49" s="69">
        <v>0</v>
      </c>
      <c r="G49" s="69">
        <v>0</v>
      </c>
      <c r="H49" s="69">
        <v>0</v>
      </c>
      <c r="I49" s="69">
        <v>0</v>
      </c>
      <c r="J49" s="108">
        <v>0</v>
      </c>
    </row>
    <row r="50" spans="1:10" ht="23.25" customHeight="1" x14ac:dyDescent="0.3">
      <c r="A50" s="55"/>
      <c r="B50" s="55"/>
      <c r="C50" s="204" t="s">
        <v>133</v>
      </c>
      <c r="D50" s="205"/>
      <c r="E50" s="58"/>
      <c r="F50" s="92">
        <f>F51+F59</f>
        <v>538.75</v>
      </c>
      <c r="G50" s="92">
        <f>G51</f>
        <v>1993.75</v>
      </c>
      <c r="H50" s="92">
        <f>H51</f>
        <v>2036.5</v>
      </c>
      <c r="I50" s="63" t="s">
        <v>89</v>
      </c>
      <c r="J50" s="109">
        <f t="shared" si="1"/>
        <v>378.0046403712297</v>
      </c>
    </row>
    <row r="51" spans="1:10" ht="18" customHeight="1" x14ac:dyDescent="0.3">
      <c r="A51" s="86">
        <v>3</v>
      </c>
      <c r="B51" s="67"/>
      <c r="C51" s="87"/>
      <c r="D51" s="68" t="s">
        <v>3</v>
      </c>
      <c r="E51" s="50"/>
      <c r="F51" s="90">
        <f>F52</f>
        <v>538.75</v>
      </c>
      <c r="G51" s="90">
        <f>G52</f>
        <v>1993.75</v>
      </c>
      <c r="H51" s="90">
        <f>H52</f>
        <v>2036.5</v>
      </c>
      <c r="I51" s="69">
        <v>0</v>
      </c>
      <c r="J51" s="108">
        <f t="shared" si="1"/>
        <v>378.0046403712297</v>
      </c>
    </row>
    <row r="52" spans="1:10" ht="18" customHeight="1" x14ac:dyDescent="0.3">
      <c r="A52" s="86">
        <v>32</v>
      </c>
      <c r="B52" s="67"/>
      <c r="C52" s="87"/>
      <c r="D52" s="68" t="s">
        <v>9</v>
      </c>
      <c r="E52" s="50"/>
      <c r="F52" s="90">
        <f>F53+F55</f>
        <v>538.75</v>
      </c>
      <c r="G52" s="90">
        <f>G53+G55</f>
        <v>1993.75</v>
      </c>
      <c r="H52" s="90">
        <f>H53+H55</f>
        <v>2036.5</v>
      </c>
      <c r="I52" s="69">
        <v>0</v>
      </c>
      <c r="J52" s="108">
        <f t="shared" si="1"/>
        <v>378.0046403712297</v>
      </c>
    </row>
    <row r="53" spans="1:10" ht="18" customHeight="1" x14ac:dyDescent="0.3">
      <c r="A53" s="86">
        <v>322</v>
      </c>
      <c r="B53" s="67"/>
      <c r="C53" s="87"/>
      <c r="D53" s="68" t="s">
        <v>97</v>
      </c>
      <c r="E53" s="114"/>
      <c r="F53" s="90">
        <f>F54</f>
        <v>0</v>
      </c>
      <c r="G53" s="90">
        <f>G54</f>
        <v>743.75</v>
      </c>
      <c r="H53" s="90">
        <f>+H54</f>
        <v>786.5</v>
      </c>
      <c r="I53" s="69">
        <v>0</v>
      </c>
      <c r="J53" s="108">
        <v>0</v>
      </c>
    </row>
    <row r="54" spans="1:10" ht="18" customHeight="1" x14ac:dyDescent="0.3">
      <c r="A54" s="120">
        <v>3224</v>
      </c>
      <c r="B54" s="67">
        <v>451</v>
      </c>
      <c r="C54" s="87"/>
      <c r="D54" s="121" t="s">
        <v>160</v>
      </c>
      <c r="E54" s="114"/>
      <c r="F54" s="122">
        <v>0</v>
      </c>
      <c r="G54" s="122">
        <v>743.75</v>
      </c>
      <c r="H54" s="122">
        <v>786.5</v>
      </c>
      <c r="I54" s="69">
        <v>0</v>
      </c>
      <c r="J54" s="108">
        <v>0</v>
      </c>
    </row>
    <row r="55" spans="1:10" x14ac:dyDescent="0.3">
      <c r="A55" s="53">
        <v>323</v>
      </c>
      <c r="B55" s="9"/>
      <c r="C55" s="9"/>
      <c r="D55" s="85" t="s">
        <v>60</v>
      </c>
      <c r="E55" s="51"/>
      <c r="F55" s="99">
        <f>F56+F57+F58</f>
        <v>538.75</v>
      </c>
      <c r="G55" s="99">
        <f>G56+G57+G58</f>
        <v>1250</v>
      </c>
      <c r="H55" s="99">
        <f>H56+H57+H58</f>
        <v>1250</v>
      </c>
      <c r="I55" s="61">
        <v>0</v>
      </c>
      <c r="J55" s="108">
        <f t="shared" si="1"/>
        <v>232.01856148491879</v>
      </c>
    </row>
    <row r="56" spans="1:10" x14ac:dyDescent="0.3">
      <c r="A56" s="9">
        <v>3232</v>
      </c>
      <c r="B56" s="9">
        <v>451</v>
      </c>
      <c r="C56" s="9"/>
      <c r="D56" s="51" t="s">
        <v>119</v>
      </c>
      <c r="E56" s="51"/>
      <c r="F56" s="61">
        <v>538.75</v>
      </c>
      <c r="G56" s="61">
        <v>0</v>
      </c>
      <c r="H56" s="61">
        <v>0</v>
      </c>
      <c r="I56" s="61">
        <v>0</v>
      </c>
      <c r="J56" s="108">
        <v>0</v>
      </c>
    </row>
    <row r="57" spans="1:10" x14ac:dyDescent="0.3">
      <c r="A57" s="9">
        <v>3232</v>
      </c>
      <c r="B57" s="9">
        <v>121</v>
      </c>
      <c r="C57" s="9"/>
      <c r="D57" s="51" t="s">
        <v>119</v>
      </c>
      <c r="E57" s="51"/>
      <c r="F57" s="61">
        <v>0</v>
      </c>
      <c r="G57" s="61">
        <v>0</v>
      </c>
      <c r="H57" s="61">
        <v>0</v>
      </c>
      <c r="I57" s="61">
        <v>0</v>
      </c>
      <c r="J57" s="108">
        <v>0</v>
      </c>
    </row>
    <row r="58" spans="1:10" x14ac:dyDescent="0.3">
      <c r="A58" s="9">
        <v>3237</v>
      </c>
      <c r="B58" s="9">
        <v>451</v>
      </c>
      <c r="C58" s="9"/>
      <c r="D58" s="51" t="s">
        <v>64</v>
      </c>
      <c r="E58" s="51"/>
      <c r="F58" s="61">
        <v>0</v>
      </c>
      <c r="G58" s="61">
        <v>1250</v>
      </c>
      <c r="H58" s="61">
        <v>1250</v>
      </c>
      <c r="I58" s="61">
        <v>0</v>
      </c>
      <c r="J58" s="108" t="e">
        <f t="shared" si="1"/>
        <v>#DIV/0!</v>
      </c>
    </row>
    <row r="59" spans="1:10" x14ac:dyDescent="0.3">
      <c r="A59" s="53">
        <v>4</v>
      </c>
      <c r="B59" s="9"/>
      <c r="C59" s="9"/>
      <c r="D59" s="85" t="s">
        <v>5</v>
      </c>
      <c r="E59" s="51"/>
      <c r="F59" s="99">
        <f>F60</f>
        <v>0</v>
      </c>
      <c r="G59" s="99">
        <v>0</v>
      </c>
      <c r="H59" s="99">
        <v>0</v>
      </c>
      <c r="I59" s="61">
        <v>0</v>
      </c>
      <c r="J59" s="108">
        <v>0</v>
      </c>
    </row>
    <row r="60" spans="1:10" x14ac:dyDescent="0.3">
      <c r="A60" s="53">
        <v>42</v>
      </c>
      <c r="B60" s="9"/>
      <c r="C60" s="9"/>
      <c r="D60" s="85" t="s">
        <v>124</v>
      </c>
      <c r="E60" s="51"/>
      <c r="F60" s="99">
        <f>F61</f>
        <v>0</v>
      </c>
      <c r="G60" s="99">
        <v>0</v>
      </c>
      <c r="H60" s="99">
        <v>0</v>
      </c>
      <c r="I60" s="61">
        <v>0</v>
      </c>
      <c r="J60" s="108">
        <v>0</v>
      </c>
    </row>
    <row r="61" spans="1:10" x14ac:dyDescent="0.3">
      <c r="A61" s="53">
        <v>422</v>
      </c>
      <c r="B61" s="9"/>
      <c r="C61" s="9"/>
      <c r="D61" s="85" t="s">
        <v>98</v>
      </c>
      <c r="E61" s="51"/>
      <c r="F61" s="99">
        <f>F62+F63</f>
        <v>0</v>
      </c>
      <c r="G61" s="99">
        <v>0</v>
      </c>
      <c r="H61" s="99">
        <v>0</v>
      </c>
      <c r="I61" s="61">
        <v>0</v>
      </c>
      <c r="J61" s="108">
        <v>0</v>
      </c>
    </row>
    <row r="62" spans="1:10" x14ac:dyDescent="0.3">
      <c r="A62" s="9">
        <v>4221</v>
      </c>
      <c r="B62" s="9">
        <v>451</v>
      </c>
      <c r="C62" s="9"/>
      <c r="D62" s="51" t="s">
        <v>96</v>
      </c>
      <c r="E62" s="51"/>
      <c r="F62" s="61">
        <v>0</v>
      </c>
      <c r="G62" s="61">
        <v>0</v>
      </c>
      <c r="H62" s="61">
        <v>0</v>
      </c>
      <c r="I62" s="61">
        <v>0</v>
      </c>
      <c r="J62" s="108">
        <v>0</v>
      </c>
    </row>
    <row r="63" spans="1:10" x14ac:dyDescent="0.3">
      <c r="A63" s="9">
        <v>4221</v>
      </c>
      <c r="B63" s="9">
        <v>110</v>
      </c>
      <c r="C63" s="101"/>
      <c r="D63" s="51" t="s">
        <v>96</v>
      </c>
      <c r="E63" s="51"/>
      <c r="F63" s="61">
        <v>0</v>
      </c>
      <c r="G63" s="61">
        <v>0</v>
      </c>
      <c r="H63" s="61">
        <v>0</v>
      </c>
      <c r="I63" s="61">
        <v>0</v>
      </c>
      <c r="J63" s="108">
        <v>0</v>
      </c>
    </row>
    <row r="64" spans="1:10" ht="26.25" customHeight="1" x14ac:dyDescent="0.3">
      <c r="A64" s="55"/>
      <c r="B64" s="55"/>
      <c r="C64" s="204" t="s">
        <v>135</v>
      </c>
      <c r="D64" s="205"/>
      <c r="E64" s="58"/>
      <c r="F64" s="92">
        <f>F65</f>
        <v>334058.5</v>
      </c>
      <c r="G64" s="92">
        <f>G65</f>
        <v>1224448.5999999999</v>
      </c>
      <c r="H64" s="92">
        <f>H65</f>
        <v>342183.74</v>
      </c>
      <c r="I64" s="63">
        <f t="shared" ref="I64:I87" si="3">H64/G64*100</f>
        <v>27.945945628097419</v>
      </c>
      <c r="J64" s="109">
        <f t="shared" si="1"/>
        <v>102.4322805736121</v>
      </c>
    </row>
    <row r="65" spans="1:10" x14ac:dyDescent="0.3">
      <c r="A65" s="53">
        <v>3</v>
      </c>
      <c r="B65" s="9"/>
      <c r="C65" s="9"/>
      <c r="D65" s="85" t="s">
        <v>3</v>
      </c>
      <c r="E65" s="51"/>
      <c r="F65" s="99">
        <f>F66+F73</f>
        <v>334058.5</v>
      </c>
      <c r="G65" s="99">
        <f>G66+G73</f>
        <v>1224448.5999999999</v>
      </c>
      <c r="H65" s="99">
        <f>H66</f>
        <v>342183.74</v>
      </c>
      <c r="I65" s="61">
        <f t="shared" si="3"/>
        <v>27.945945628097419</v>
      </c>
      <c r="J65" s="108">
        <f t="shared" si="1"/>
        <v>102.4322805736121</v>
      </c>
    </row>
    <row r="66" spans="1:10" x14ac:dyDescent="0.3">
      <c r="A66" s="53">
        <v>31</v>
      </c>
      <c r="B66" s="9"/>
      <c r="C66" s="9"/>
      <c r="D66" s="85" t="s">
        <v>4</v>
      </c>
      <c r="E66" s="51"/>
      <c r="F66" s="99">
        <f>F67+F69+F71</f>
        <v>316372.07</v>
      </c>
      <c r="G66" s="99">
        <f>G67+G69+G71</f>
        <v>1184530.2</v>
      </c>
      <c r="H66" s="99">
        <f>H67+H69+H71+H73</f>
        <v>342183.74</v>
      </c>
      <c r="I66" s="61">
        <f t="shared" si="3"/>
        <v>28.887717679127135</v>
      </c>
      <c r="J66" s="108">
        <f t="shared" si="1"/>
        <v>108.15864371339731</v>
      </c>
    </row>
    <row r="67" spans="1:10" x14ac:dyDescent="0.3">
      <c r="A67" s="53">
        <v>311</v>
      </c>
      <c r="B67" s="9"/>
      <c r="C67" s="9"/>
      <c r="D67" s="51" t="s">
        <v>99</v>
      </c>
      <c r="E67" s="51"/>
      <c r="F67" s="99">
        <f>F68</f>
        <v>256635.58</v>
      </c>
      <c r="G67" s="99">
        <f>G68</f>
        <v>949465</v>
      </c>
      <c r="H67" s="99">
        <f>H68</f>
        <v>267788.67</v>
      </c>
      <c r="I67" s="61">
        <f t="shared" si="3"/>
        <v>28.204164450506337</v>
      </c>
      <c r="J67" s="108">
        <f t="shared" si="1"/>
        <v>104.34588610043861</v>
      </c>
    </row>
    <row r="68" spans="1:10" x14ac:dyDescent="0.3">
      <c r="A68" s="9">
        <v>3111</v>
      </c>
      <c r="B68" s="9">
        <v>50</v>
      </c>
      <c r="C68" s="9"/>
      <c r="D68" s="51" t="s">
        <v>100</v>
      </c>
      <c r="E68" s="51"/>
      <c r="F68" s="61">
        <v>256635.58</v>
      </c>
      <c r="G68" s="61">
        <v>949465</v>
      </c>
      <c r="H68" s="61">
        <v>267788.67</v>
      </c>
      <c r="I68" s="61">
        <f t="shared" si="3"/>
        <v>28.204164450506337</v>
      </c>
      <c r="J68" s="108">
        <f t="shared" si="1"/>
        <v>104.34588610043861</v>
      </c>
    </row>
    <row r="69" spans="1:10" x14ac:dyDescent="0.3">
      <c r="A69" s="53">
        <v>312</v>
      </c>
      <c r="B69" s="9"/>
      <c r="C69" s="9"/>
      <c r="D69" s="51" t="s">
        <v>101</v>
      </c>
      <c r="E69" s="51"/>
      <c r="F69" s="99">
        <f>F70</f>
        <v>17391.61</v>
      </c>
      <c r="G69" s="99">
        <f>G70</f>
        <v>81499.100000000006</v>
      </c>
      <c r="H69" s="99">
        <f>H70</f>
        <v>10482.879999999999</v>
      </c>
      <c r="I69" s="61">
        <f t="shared" si="3"/>
        <v>12.862571488519503</v>
      </c>
      <c r="J69" s="108">
        <f t="shared" si="1"/>
        <v>60.275500658075934</v>
      </c>
    </row>
    <row r="70" spans="1:10" x14ac:dyDescent="0.3">
      <c r="A70" s="9">
        <v>3121</v>
      </c>
      <c r="B70" s="9">
        <v>50</v>
      </c>
      <c r="C70" s="9"/>
      <c r="D70" s="51" t="s">
        <v>101</v>
      </c>
      <c r="E70" s="51"/>
      <c r="F70" s="61">
        <v>17391.61</v>
      </c>
      <c r="G70" s="61">
        <v>81499.100000000006</v>
      </c>
      <c r="H70" s="61">
        <v>10482.879999999999</v>
      </c>
      <c r="I70" s="61">
        <f t="shared" si="3"/>
        <v>12.862571488519503</v>
      </c>
      <c r="J70" s="108">
        <f t="shared" si="1"/>
        <v>60.275500658075934</v>
      </c>
    </row>
    <row r="71" spans="1:10" x14ac:dyDescent="0.3">
      <c r="A71" s="53">
        <v>313</v>
      </c>
      <c r="B71" s="9"/>
      <c r="C71" s="9"/>
      <c r="D71" s="51" t="s">
        <v>102</v>
      </c>
      <c r="E71" s="51"/>
      <c r="F71" s="99">
        <f>F72</f>
        <v>42344.88</v>
      </c>
      <c r="G71" s="99">
        <f>G72</f>
        <v>153566.1</v>
      </c>
      <c r="H71" s="99">
        <f>H72</f>
        <v>44185.11</v>
      </c>
      <c r="I71" s="61">
        <f t="shared" si="3"/>
        <v>28.772697880586929</v>
      </c>
      <c r="J71" s="108">
        <f t="shared" si="1"/>
        <v>104.34581465338904</v>
      </c>
    </row>
    <row r="72" spans="1:10" x14ac:dyDescent="0.3">
      <c r="A72" s="9">
        <v>3132</v>
      </c>
      <c r="B72" s="9">
        <v>50</v>
      </c>
      <c r="C72" s="9"/>
      <c r="D72" s="51" t="s">
        <v>103</v>
      </c>
      <c r="E72" s="51"/>
      <c r="F72" s="61">
        <v>42344.88</v>
      </c>
      <c r="G72" s="61">
        <v>153566.1</v>
      </c>
      <c r="H72" s="61">
        <v>44185.11</v>
      </c>
      <c r="I72" s="61">
        <f t="shared" si="3"/>
        <v>28.772697880586929</v>
      </c>
      <c r="J72" s="108">
        <f t="shared" si="1"/>
        <v>104.34581465338904</v>
      </c>
    </row>
    <row r="73" spans="1:10" x14ac:dyDescent="0.3">
      <c r="A73" s="53">
        <v>32</v>
      </c>
      <c r="B73" s="9"/>
      <c r="C73" s="9"/>
      <c r="D73" s="85" t="s">
        <v>9</v>
      </c>
      <c r="E73" s="51"/>
      <c r="F73" s="99">
        <f>F74+F76</f>
        <v>17686.43</v>
      </c>
      <c r="G73" s="99">
        <f>G74+G76</f>
        <v>39918.400000000001</v>
      </c>
      <c r="H73" s="99">
        <f>H74+H76</f>
        <v>19727.080000000002</v>
      </c>
      <c r="I73" s="61">
        <f t="shared" si="3"/>
        <v>49.418513768086903</v>
      </c>
      <c r="J73" s="108">
        <f t="shared" si="1"/>
        <v>111.53794180057818</v>
      </c>
    </row>
    <row r="74" spans="1:10" x14ac:dyDescent="0.3">
      <c r="A74" s="53">
        <v>321</v>
      </c>
      <c r="B74" s="9"/>
      <c r="C74" s="9"/>
      <c r="D74" s="85" t="s">
        <v>118</v>
      </c>
      <c r="E74" s="51"/>
      <c r="F74" s="99">
        <f>F75</f>
        <v>17686.43</v>
      </c>
      <c r="G74" s="99">
        <f>G75</f>
        <v>39918.400000000001</v>
      </c>
      <c r="H74" s="99">
        <f>H75</f>
        <v>19727.080000000002</v>
      </c>
      <c r="I74" s="61">
        <f t="shared" si="3"/>
        <v>49.418513768086903</v>
      </c>
      <c r="J74" s="108">
        <f t="shared" si="1"/>
        <v>111.53794180057818</v>
      </c>
    </row>
    <row r="75" spans="1:10" x14ac:dyDescent="0.3">
      <c r="A75" s="9">
        <v>3212</v>
      </c>
      <c r="B75" s="9">
        <v>50</v>
      </c>
      <c r="C75" s="9"/>
      <c r="D75" s="51" t="s">
        <v>104</v>
      </c>
      <c r="E75" s="51"/>
      <c r="F75" s="61">
        <v>17686.43</v>
      </c>
      <c r="G75" s="61">
        <v>39918.400000000001</v>
      </c>
      <c r="H75" s="61">
        <v>19727.080000000002</v>
      </c>
      <c r="I75" s="61">
        <f t="shared" si="3"/>
        <v>49.418513768086903</v>
      </c>
      <c r="J75" s="108">
        <f t="shared" si="1"/>
        <v>111.53794180057818</v>
      </c>
    </row>
    <row r="76" spans="1:10" x14ac:dyDescent="0.3">
      <c r="A76" s="53">
        <v>329</v>
      </c>
      <c r="B76" s="9"/>
      <c r="C76" s="9"/>
      <c r="D76" s="85" t="s">
        <v>66</v>
      </c>
      <c r="E76" s="51"/>
      <c r="F76" s="99">
        <f>F77</f>
        <v>0</v>
      </c>
      <c r="G76" s="99">
        <f>G77</f>
        <v>0</v>
      </c>
      <c r="H76" s="99">
        <f>H77</f>
        <v>0</v>
      </c>
      <c r="I76" s="61" t="e">
        <f t="shared" si="3"/>
        <v>#DIV/0!</v>
      </c>
      <c r="J76" s="108" t="e">
        <f t="shared" si="1"/>
        <v>#DIV/0!</v>
      </c>
    </row>
    <row r="77" spans="1:10" x14ac:dyDescent="0.3">
      <c r="A77" s="9">
        <v>3295</v>
      </c>
      <c r="B77" s="9">
        <v>50</v>
      </c>
      <c r="C77" s="9"/>
      <c r="D77" s="51" t="s">
        <v>105</v>
      </c>
      <c r="E77" s="51"/>
      <c r="F77" s="61">
        <v>0</v>
      </c>
      <c r="G77" s="61">
        <v>0</v>
      </c>
      <c r="H77" s="61">
        <v>0</v>
      </c>
      <c r="I77" s="61" t="e">
        <f t="shared" si="3"/>
        <v>#DIV/0!</v>
      </c>
      <c r="J77" s="108" t="e">
        <f>H77/F77*100</f>
        <v>#DIV/0!</v>
      </c>
    </row>
    <row r="78" spans="1:10" ht="29.25" customHeight="1" x14ac:dyDescent="0.3">
      <c r="A78" s="36"/>
      <c r="B78" s="36"/>
      <c r="C78" s="77" t="s">
        <v>150</v>
      </c>
      <c r="D78" s="93"/>
      <c r="E78" s="93"/>
      <c r="F78" s="106">
        <f>F79+F88+F95+F103+F141+F147+F152+F157+F166+F172+F177+F183+F188</f>
        <v>14572.48</v>
      </c>
      <c r="G78" s="106">
        <f>G79+G88+G95+G103+G141+G147+G152+G157+G166+G172+G177+G183+G188</f>
        <v>46913.33</v>
      </c>
      <c r="H78" s="106">
        <f>H79+H88+H95+H103+H141+H147+H152+H157+H166+H172+H177+H183+H188</f>
        <v>15899.119999999999</v>
      </c>
      <c r="I78" s="142">
        <f t="shared" si="3"/>
        <v>33.890410252267316</v>
      </c>
      <c r="J78" s="110">
        <f>H78/F78*100</f>
        <v>109.10373525988713</v>
      </c>
    </row>
    <row r="79" spans="1:10" s="13" customFormat="1" ht="23.25" customHeight="1" x14ac:dyDescent="0.3">
      <c r="A79" s="91"/>
      <c r="B79" s="91"/>
      <c r="C79" s="197" t="s">
        <v>136</v>
      </c>
      <c r="D79" s="198"/>
      <c r="E79" s="57"/>
      <c r="F79" s="92">
        <f t="shared" ref="F79:H80" si="4">F80</f>
        <v>25.9</v>
      </c>
      <c r="G79" s="92">
        <f t="shared" si="4"/>
        <v>1700</v>
      </c>
      <c r="H79" s="92">
        <f t="shared" si="4"/>
        <v>0</v>
      </c>
      <c r="I79" s="92">
        <f t="shared" si="3"/>
        <v>0</v>
      </c>
      <c r="J79" s="109">
        <f>H79/F79*100</f>
        <v>0</v>
      </c>
    </row>
    <row r="80" spans="1:10" x14ac:dyDescent="0.3">
      <c r="A80" s="53">
        <v>3</v>
      </c>
      <c r="B80" s="9"/>
      <c r="C80" s="9"/>
      <c r="D80" s="85" t="s">
        <v>3</v>
      </c>
      <c r="E80" s="51"/>
      <c r="F80" s="99">
        <f t="shared" si="4"/>
        <v>25.9</v>
      </c>
      <c r="G80" s="99">
        <f t="shared" si="4"/>
        <v>1700</v>
      </c>
      <c r="H80" s="99">
        <f t="shared" si="4"/>
        <v>0</v>
      </c>
      <c r="I80" s="61">
        <f t="shared" si="3"/>
        <v>0</v>
      </c>
      <c r="J80" s="108">
        <f>H80/F80*100</f>
        <v>0</v>
      </c>
    </row>
    <row r="81" spans="1:10" x14ac:dyDescent="0.3">
      <c r="A81" s="53">
        <v>32</v>
      </c>
      <c r="B81" s="9"/>
      <c r="C81" s="9"/>
      <c r="D81" s="85" t="s">
        <v>9</v>
      </c>
      <c r="E81" s="51"/>
      <c r="F81" s="99">
        <f>F82+F84+F86</f>
        <v>25.9</v>
      </c>
      <c r="G81" s="99">
        <f>G82+G84+G86</f>
        <v>1700</v>
      </c>
      <c r="H81" s="99">
        <f>H82+H84+H86</f>
        <v>0</v>
      </c>
      <c r="I81" s="61">
        <f t="shared" si="3"/>
        <v>0</v>
      </c>
      <c r="J81" s="108">
        <f>H81/F81*100</f>
        <v>0</v>
      </c>
    </row>
    <row r="82" spans="1:10" x14ac:dyDescent="0.3">
      <c r="A82" s="53">
        <v>322</v>
      </c>
      <c r="B82" s="9"/>
      <c r="C82" s="9"/>
      <c r="D82" s="85" t="s">
        <v>97</v>
      </c>
      <c r="E82" s="51"/>
      <c r="F82" s="99">
        <f>F83</f>
        <v>25.9</v>
      </c>
      <c r="G82" s="99">
        <f>G83</f>
        <v>500</v>
      </c>
      <c r="H82" s="99">
        <f>H83</f>
        <v>0</v>
      </c>
      <c r="I82" s="61">
        <f t="shared" si="3"/>
        <v>0</v>
      </c>
      <c r="J82" s="108">
        <v>0</v>
      </c>
    </row>
    <row r="83" spans="1:10" x14ac:dyDescent="0.3">
      <c r="A83" s="9">
        <v>3221</v>
      </c>
      <c r="B83" s="9">
        <v>110</v>
      </c>
      <c r="C83" s="9"/>
      <c r="D83" s="51" t="s">
        <v>84</v>
      </c>
      <c r="E83" s="51"/>
      <c r="F83" s="61">
        <v>25.9</v>
      </c>
      <c r="G83" s="61">
        <v>500</v>
      </c>
      <c r="H83" s="61">
        <v>0</v>
      </c>
      <c r="I83" s="61">
        <f t="shared" si="3"/>
        <v>0</v>
      </c>
      <c r="J83" s="108">
        <v>0</v>
      </c>
    </row>
    <row r="84" spans="1:10" x14ac:dyDescent="0.3">
      <c r="A84" s="53">
        <v>323</v>
      </c>
      <c r="B84" s="9"/>
      <c r="C84" s="9"/>
      <c r="D84" s="85" t="s">
        <v>60</v>
      </c>
      <c r="E84" s="51"/>
      <c r="F84" s="99">
        <f>F85</f>
        <v>0</v>
      </c>
      <c r="G84" s="99">
        <f>G85</f>
        <v>600</v>
      </c>
      <c r="H84" s="99">
        <f>H85</f>
        <v>0</v>
      </c>
      <c r="I84" s="61">
        <f t="shared" si="3"/>
        <v>0</v>
      </c>
      <c r="J84" s="108" t="e">
        <f>H84/F84*100</f>
        <v>#DIV/0!</v>
      </c>
    </row>
    <row r="85" spans="1:10" x14ac:dyDescent="0.3">
      <c r="A85" s="9">
        <v>3239</v>
      </c>
      <c r="B85" s="9">
        <v>110</v>
      </c>
      <c r="C85" s="9"/>
      <c r="D85" s="51" t="s">
        <v>70</v>
      </c>
      <c r="E85" s="51"/>
      <c r="F85" s="61">
        <v>0</v>
      </c>
      <c r="G85" s="61">
        <v>600</v>
      </c>
      <c r="H85" s="61">
        <v>0</v>
      </c>
      <c r="I85" s="61">
        <f t="shared" si="3"/>
        <v>0</v>
      </c>
      <c r="J85" s="108" t="e">
        <f>H85/F85*100</f>
        <v>#DIV/0!</v>
      </c>
    </row>
    <row r="86" spans="1:10" x14ac:dyDescent="0.3">
      <c r="A86" s="53">
        <v>329</v>
      </c>
      <c r="B86" s="9"/>
      <c r="C86" s="9"/>
      <c r="D86" s="85" t="s">
        <v>108</v>
      </c>
      <c r="E86" s="51"/>
      <c r="F86" s="99">
        <f>F87</f>
        <v>0</v>
      </c>
      <c r="G86" s="99">
        <v>600</v>
      </c>
      <c r="H86" s="99">
        <f>H87</f>
        <v>0</v>
      </c>
      <c r="I86" s="61">
        <f t="shared" si="3"/>
        <v>0</v>
      </c>
      <c r="J86" s="108" t="e">
        <f>H86/F86*100</f>
        <v>#DIV/0!</v>
      </c>
    </row>
    <row r="87" spans="1:10" x14ac:dyDescent="0.3">
      <c r="A87" s="9">
        <v>3299</v>
      </c>
      <c r="B87" s="9">
        <v>110</v>
      </c>
      <c r="C87" s="9"/>
      <c r="D87" s="51" t="s">
        <v>108</v>
      </c>
      <c r="E87" s="51"/>
      <c r="F87" s="61">
        <v>0</v>
      </c>
      <c r="G87" s="61">
        <v>300</v>
      </c>
      <c r="H87" s="61">
        <v>0</v>
      </c>
      <c r="I87" s="61">
        <f t="shared" si="3"/>
        <v>0</v>
      </c>
      <c r="J87" s="108" t="e">
        <f>H87/F87*100</f>
        <v>#DIV/0!</v>
      </c>
    </row>
    <row r="88" spans="1:10" ht="24" customHeight="1" x14ac:dyDescent="0.3">
      <c r="A88" s="55"/>
      <c r="B88" s="55"/>
      <c r="C88" s="197" t="s">
        <v>137</v>
      </c>
      <c r="D88" s="198"/>
      <c r="E88" s="58" t="s">
        <v>88</v>
      </c>
      <c r="F88" s="92">
        <f>F89</f>
        <v>1368.16</v>
      </c>
      <c r="G88" s="92">
        <f>+G89</f>
        <v>1000</v>
      </c>
      <c r="H88" s="92">
        <v>0</v>
      </c>
      <c r="I88" s="63">
        <v>0</v>
      </c>
      <c r="J88" s="109">
        <v>0</v>
      </c>
    </row>
    <row r="89" spans="1:10" ht="17.25" customHeight="1" x14ac:dyDescent="0.3">
      <c r="A89" s="86">
        <v>4</v>
      </c>
      <c r="B89" s="67"/>
      <c r="C89" s="96"/>
      <c r="D89" s="89" t="s">
        <v>5</v>
      </c>
      <c r="E89" s="50"/>
      <c r="F89" s="90">
        <f>F90</f>
        <v>1368.16</v>
      </c>
      <c r="G89" s="90">
        <f>+G90</f>
        <v>1000</v>
      </c>
      <c r="H89" s="90">
        <v>0</v>
      </c>
      <c r="I89" s="69">
        <v>0</v>
      </c>
      <c r="J89" s="108">
        <v>0</v>
      </c>
    </row>
    <row r="90" spans="1:10" x14ac:dyDescent="0.3">
      <c r="A90" s="53">
        <v>42</v>
      </c>
      <c r="B90" s="88"/>
      <c r="C90" s="88"/>
      <c r="D90" s="308" t="s">
        <v>124</v>
      </c>
      <c r="E90" s="51"/>
      <c r="F90" s="90">
        <f>F91</f>
        <v>1368.16</v>
      </c>
      <c r="G90" s="99">
        <f>G91+G93</f>
        <v>1000</v>
      </c>
      <c r="H90" s="99">
        <v>0</v>
      </c>
      <c r="I90" s="61">
        <v>0</v>
      </c>
      <c r="J90" s="108">
        <v>0</v>
      </c>
    </row>
    <row r="91" spans="1:10" x14ac:dyDescent="0.3">
      <c r="A91" s="53">
        <v>426</v>
      </c>
      <c r="B91" s="9"/>
      <c r="C91" s="9"/>
      <c r="D91" s="85" t="s">
        <v>113</v>
      </c>
      <c r="E91" s="51"/>
      <c r="F91" s="99">
        <f>F92</f>
        <v>1368.16</v>
      </c>
      <c r="G91" s="99">
        <f>+G92</f>
        <v>1000</v>
      </c>
      <c r="H91" s="99">
        <v>0</v>
      </c>
      <c r="I91" s="61">
        <v>0</v>
      </c>
      <c r="J91" s="108">
        <v>0</v>
      </c>
    </row>
    <row r="92" spans="1:10" x14ac:dyDescent="0.3">
      <c r="A92" s="9">
        <v>4264</v>
      </c>
      <c r="B92" s="9">
        <v>110</v>
      </c>
      <c r="C92" s="9"/>
      <c r="D92" s="51" t="s">
        <v>114</v>
      </c>
      <c r="E92" s="51"/>
      <c r="F92" s="61">
        <v>1368.16</v>
      </c>
      <c r="G92" s="61">
        <v>1000</v>
      </c>
      <c r="H92" s="61">
        <v>0</v>
      </c>
      <c r="I92" s="61">
        <v>0</v>
      </c>
      <c r="J92" s="108">
        <v>0</v>
      </c>
    </row>
    <row r="93" spans="1:10" x14ac:dyDescent="0.3">
      <c r="A93" s="53">
        <v>422</v>
      </c>
      <c r="B93" s="9"/>
      <c r="C93" s="9"/>
      <c r="D93" s="85" t="s">
        <v>98</v>
      </c>
      <c r="E93" s="51"/>
      <c r="F93" s="99">
        <f>F94</f>
        <v>0</v>
      </c>
      <c r="G93" s="99">
        <v>0</v>
      </c>
      <c r="H93" s="61">
        <v>0</v>
      </c>
      <c r="I93" s="61">
        <v>0</v>
      </c>
      <c r="J93" s="108">
        <v>0</v>
      </c>
    </row>
    <row r="94" spans="1:10" x14ac:dyDescent="0.3">
      <c r="A94" s="9">
        <v>4221</v>
      </c>
      <c r="B94" s="9">
        <v>110</v>
      </c>
      <c r="C94" s="9"/>
      <c r="D94" s="51" t="s">
        <v>96</v>
      </c>
      <c r="E94" s="51"/>
      <c r="F94" s="128">
        <v>0</v>
      </c>
      <c r="G94" s="128">
        <v>0</v>
      </c>
      <c r="H94" s="128">
        <v>0</v>
      </c>
      <c r="I94" s="128">
        <v>0</v>
      </c>
      <c r="J94" s="129">
        <v>0</v>
      </c>
    </row>
    <row r="95" spans="1:10" ht="24.75" customHeight="1" x14ac:dyDescent="0.3">
      <c r="A95" s="55"/>
      <c r="B95" s="55"/>
      <c r="C95" s="124" t="s">
        <v>162</v>
      </c>
      <c r="D95" s="132"/>
      <c r="E95" s="125"/>
      <c r="F95" s="154">
        <v>0</v>
      </c>
      <c r="G95" s="92">
        <v>0</v>
      </c>
      <c r="H95" s="92">
        <v>0</v>
      </c>
      <c r="I95" s="139">
        <v>0</v>
      </c>
      <c r="J95" s="140">
        <v>0</v>
      </c>
    </row>
    <row r="96" spans="1:10" ht="16.5" customHeight="1" x14ac:dyDescent="0.3">
      <c r="A96" s="86">
        <v>4</v>
      </c>
      <c r="B96" s="67"/>
      <c r="C96" s="87"/>
      <c r="D96" s="87" t="s">
        <v>5</v>
      </c>
      <c r="E96" s="123"/>
      <c r="F96" s="133">
        <f>F97+F101</f>
        <v>0</v>
      </c>
      <c r="G96" s="90">
        <v>0</v>
      </c>
      <c r="H96" s="90">
        <v>0</v>
      </c>
      <c r="I96" s="136">
        <v>0</v>
      </c>
      <c r="J96" s="137">
        <v>0</v>
      </c>
    </row>
    <row r="97" spans="1:10" ht="16.5" customHeight="1" x14ac:dyDescent="0.3">
      <c r="A97" s="86">
        <v>42</v>
      </c>
      <c r="B97" s="67"/>
      <c r="C97" s="123"/>
      <c r="D97" s="68" t="s">
        <v>124</v>
      </c>
      <c r="E97" s="68"/>
      <c r="F97" s="133">
        <v>0</v>
      </c>
      <c r="G97" s="90">
        <v>0</v>
      </c>
      <c r="H97" s="90">
        <v>0</v>
      </c>
      <c r="I97" s="141">
        <v>0</v>
      </c>
      <c r="J97" s="137">
        <v>0</v>
      </c>
    </row>
    <row r="98" spans="1:10" ht="16.5" customHeight="1" x14ac:dyDescent="0.3">
      <c r="A98" s="86">
        <v>422</v>
      </c>
      <c r="B98" s="67"/>
      <c r="C98" s="123"/>
      <c r="D98" s="68" t="s">
        <v>98</v>
      </c>
      <c r="E98" s="68"/>
      <c r="F98" s="133">
        <v>0</v>
      </c>
      <c r="G98" s="90">
        <v>0</v>
      </c>
      <c r="H98" s="90">
        <v>0</v>
      </c>
      <c r="I98" s="136">
        <v>0</v>
      </c>
      <c r="J98" s="137">
        <v>0</v>
      </c>
    </row>
    <row r="99" spans="1:10" ht="16.5" customHeight="1" x14ac:dyDescent="0.3">
      <c r="A99" s="67">
        <v>4221</v>
      </c>
      <c r="B99" s="67">
        <v>110</v>
      </c>
      <c r="C99" s="123"/>
      <c r="D99" s="121" t="s">
        <v>96</v>
      </c>
      <c r="E99" s="68"/>
      <c r="F99" s="134">
        <v>0</v>
      </c>
      <c r="G99" s="122">
        <v>0</v>
      </c>
      <c r="H99" s="122">
        <v>0</v>
      </c>
      <c r="I99" s="136">
        <v>0</v>
      </c>
      <c r="J99" s="137">
        <v>0</v>
      </c>
    </row>
    <row r="100" spans="1:10" ht="16.5" customHeight="1" x14ac:dyDescent="0.3">
      <c r="A100" s="86">
        <v>45</v>
      </c>
      <c r="B100" s="67"/>
      <c r="C100" s="123"/>
      <c r="D100" s="68" t="s">
        <v>169</v>
      </c>
      <c r="E100" s="68"/>
      <c r="F100" s="133">
        <v>0</v>
      </c>
      <c r="G100" s="90">
        <v>0</v>
      </c>
      <c r="H100" s="90">
        <v>0</v>
      </c>
      <c r="I100" s="136">
        <v>0</v>
      </c>
      <c r="J100" s="137">
        <v>0</v>
      </c>
    </row>
    <row r="101" spans="1:10" ht="16.5" customHeight="1" x14ac:dyDescent="0.3">
      <c r="A101" s="86">
        <v>451</v>
      </c>
      <c r="B101" s="67"/>
      <c r="C101" s="123"/>
      <c r="D101" s="68" t="s">
        <v>161</v>
      </c>
      <c r="E101" s="68"/>
      <c r="F101" s="133">
        <v>0</v>
      </c>
      <c r="G101" s="90">
        <v>0</v>
      </c>
      <c r="H101" s="90">
        <v>0</v>
      </c>
      <c r="I101" s="136">
        <v>0</v>
      </c>
      <c r="J101" s="137">
        <v>0</v>
      </c>
    </row>
    <row r="102" spans="1:10" ht="16.5" customHeight="1" x14ac:dyDescent="0.3">
      <c r="A102" s="120">
        <v>4511</v>
      </c>
      <c r="B102" s="67">
        <v>121</v>
      </c>
      <c r="C102" s="123"/>
      <c r="D102" s="68" t="s">
        <v>161</v>
      </c>
      <c r="E102" s="68"/>
      <c r="F102" s="130">
        <v>0</v>
      </c>
      <c r="G102" s="131">
        <v>0</v>
      </c>
      <c r="H102" s="131">
        <v>0</v>
      </c>
      <c r="I102" s="135">
        <v>0</v>
      </c>
      <c r="J102" s="138">
        <v>0</v>
      </c>
    </row>
    <row r="103" spans="1:10" ht="24" customHeight="1" x14ac:dyDescent="0.3">
      <c r="A103" s="55"/>
      <c r="B103" s="55"/>
      <c r="C103" s="197" t="s">
        <v>138</v>
      </c>
      <c r="D103" s="198"/>
      <c r="E103" s="58"/>
      <c r="F103" s="126">
        <f>F104+F130</f>
        <v>1797.9</v>
      </c>
      <c r="G103" s="126">
        <f>G104+G130</f>
        <v>17500.43</v>
      </c>
      <c r="H103" s="126">
        <f>H104+H130</f>
        <v>1533.31</v>
      </c>
      <c r="I103" s="127">
        <f>H103/G103*100</f>
        <v>8.761556144620446</v>
      </c>
      <c r="J103" s="109">
        <f>H103/F103*100</f>
        <v>85.283386172757105</v>
      </c>
    </row>
    <row r="104" spans="1:10" x14ac:dyDescent="0.3">
      <c r="A104" s="53">
        <v>3</v>
      </c>
      <c r="B104" s="9"/>
      <c r="C104" s="9"/>
      <c r="D104" s="85" t="s">
        <v>3</v>
      </c>
      <c r="E104" s="51"/>
      <c r="F104" s="99">
        <f>F105+F111+F115</f>
        <v>1797.9</v>
      </c>
      <c r="G104" s="99">
        <f>G105+G115</f>
        <v>17500.43</v>
      </c>
      <c r="H104" s="99">
        <f>H105+H115</f>
        <v>1533.31</v>
      </c>
      <c r="I104" s="61">
        <f>H104/G104*100</f>
        <v>8.761556144620446</v>
      </c>
      <c r="J104" s="108">
        <f>H104/F104*100</f>
        <v>85.283386172757105</v>
      </c>
    </row>
    <row r="105" spans="1:10" x14ac:dyDescent="0.3">
      <c r="A105" s="53">
        <v>31</v>
      </c>
      <c r="B105" s="9"/>
      <c r="C105" s="9"/>
      <c r="D105" s="85" t="s">
        <v>4</v>
      </c>
      <c r="E105" s="51"/>
      <c r="F105" s="99">
        <f>F106+F109</f>
        <v>0</v>
      </c>
      <c r="G105" s="99">
        <f>G106+G109+G111</f>
        <v>0</v>
      </c>
      <c r="H105" s="99">
        <f>H106+H109+H111</f>
        <v>0</v>
      </c>
      <c r="I105" s="61" t="e">
        <f>H105/G105*100</f>
        <v>#DIV/0!</v>
      </c>
      <c r="J105" s="108" t="e">
        <f>H105/F105*100</f>
        <v>#DIV/0!</v>
      </c>
    </row>
    <row r="106" spans="1:10" x14ac:dyDescent="0.3">
      <c r="A106" s="53">
        <v>311</v>
      </c>
      <c r="B106" s="9"/>
      <c r="C106" s="9"/>
      <c r="D106" s="85" t="s">
        <v>106</v>
      </c>
      <c r="E106" s="51"/>
      <c r="F106" s="99">
        <f>F107+F108</f>
        <v>0</v>
      </c>
      <c r="G106" s="99">
        <f>G107+G108</f>
        <v>0</v>
      </c>
      <c r="H106" s="99">
        <f>H107+H108</f>
        <v>0</v>
      </c>
      <c r="I106" s="61" t="e">
        <f>H106/G106*100</f>
        <v>#DIV/0!</v>
      </c>
      <c r="J106" s="108" t="e">
        <f>H106/F106*100</f>
        <v>#DIV/0!</v>
      </c>
    </row>
    <row r="107" spans="1:10" x14ac:dyDescent="0.3">
      <c r="A107" s="9">
        <v>3111</v>
      </c>
      <c r="B107" s="9">
        <v>52</v>
      </c>
      <c r="C107" s="9"/>
      <c r="D107" s="51" t="s">
        <v>115</v>
      </c>
      <c r="E107" s="51"/>
      <c r="F107" s="61">
        <v>0</v>
      </c>
      <c r="G107" s="61">
        <v>0</v>
      </c>
      <c r="H107" s="61">
        <v>0</v>
      </c>
      <c r="I107" s="61" t="e">
        <f>H107/G107*100</f>
        <v>#DIV/0!</v>
      </c>
      <c r="J107" s="108" t="e">
        <f>H107/F107*100</f>
        <v>#DIV/0!</v>
      </c>
    </row>
    <row r="108" spans="1:10" x14ac:dyDescent="0.3">
      <c r="A108" s="9">
        <v>3111</v>
      </c>
      <c r="B108" s="9">
        <v>50</v>
      </c>
      <c r="C108" s="9"/>
      <c r="D108" s="51" t="s">
        <v>99</v>
      </c>
      <c r="E108" s="51"/>
      <c r="F108" s="61">
        <v>0</v>
      </c>
      <c r="G108" s="61">
        <v>0</v>
      </c>
      <c r="H108" s="61">
        <v>0</v>
      </c>
      <c r="I108" s="61">
        <v>0</v>
      </c>
      <c r="J108" s="108">
        <v>0</v>
      </c>
    </row>
    <row r="109" spans="1:10" x14ac:dyDescent="0.3">
      <c r="A109" s="53">
        <v>313</v>
      </c>
      <c r="B109" s="9"/>
      <c r="C109" s="9"/>
      <c r="D109" s="85" t="s">
        <v>117</v>
      </c>
      <c r="E109" s="51"/>
      <c r="F109" s="99">
        <f>F110</f>
        <v>0</v>
      </c>
      <c r="G109" s="99">
        <f>G110</f>
        <v>0</v>
      </c>
      <c r="H109" s="99">
        <f>H110</f>
        <v>0</v>
      </c>
      <c r="I109" s="61" t="e">
        <f t="shared" ref="I109:I119" si="5">H109/G109*100</f>
        <v>#DIV/0!</v>
      </c>
      <c r="J109" s="108" t="e">
        <f>H109/F109*100</f>
        <v>#DIV/0!</v>
      </c>
    </row>
    <row r="110" spans="1:10" x14ac:dyDescent="0.3">
      <c r="A110" s="9">
        <v>3132</v>
      </c>
      <c r="B110" s="9">
        <v>52</v>
      </c>
      <c r="C110" s="9"/>
      <c r="D110" s="51" t="s">
        <v>116</v>
      </c>
      <c r="E110" s="51"/>
      <c r="F110" s="61">
        <v>0</v>
      </c>
      <c r="G110" s="61">
        <v>0</v>
      </c>
      <c r="H110" s="61">
        <v>0</v>
      </c>
      <c r="I110" s="61" t="e">
        <f t="shared" si="5"/>
        <v>#DIV/0!</v>
      </c>
      <c r="J110" s="108" t="e">
        <f>H110/F110*100</f>
        <v>#DIV/0!</v>
      </c>
    </row>
    <row r="111" spans="1:10" x14ac:dyDescent="0.3">
      <c r="A111" s="53">
        <v>321</v>
      </c>
      <c r="B111" s="9"/>
      <c r="C111" s="9"/>
      <c r="D111" s="85" t="s">
        <v>118</v>
      </c>
      <c r="E111" s="51"/>
      <c r="F111" s="99">
        <f>F112+F113+F114</f>
        <v>0</v>
      </c>
      <c r="G111" s="99">
        <f>G112+G113+G114</f>
        <v>0</v>
      </c>
      <c r="H111" s="99">
        <f>H112+H113+H114</f>
        <v>0</v>
      </c>
      <c r="I111" s="61" t="e">
        <f t="shared" si="5"/>
        <v>#DIV/0!</v>
      </c>
      <c r="J111" s="108" t="e">
        <f>H111/F111*100</f>
        <v>#DIV/0!</v>
      </c>
    </row>
    <row r="112" spans="1:10" x14ac:dyDescent="0.3">
      <c r="A112" s="9">
        <v>3211</v>
      </c>
      <c r="B112" s="9">
        <v>52</v>
      </c>
      <c r="C112" s="9"/>
      <c r="D112" s="51" t="s">
        <v>14</v>
      </c>
      <c r="E112" s="51"/>
      <c r="F112" s="61">
        <v>0</v>
      </c>
      <c r="G112" s="61">
        <v>0</v>
      </c>
      <c r="H112" s="61">
        <v>0</v>
      </c>
      <c r="I112" s="61" t="e">
        <f t="shared" si="5"/>
        <v>#DIV/0!</v>
      </c>
      <c r="J112" s="108" t="e">
        <f>H112/F112*100</f>
        <v>#DIV/0!</v>
      </c>
    </row>
    <row r="113" spans="1:10" x14ac:dyDescent="0.3">
      <c r="A113" s="9">
        <v>3214</v>
      </c>
      <c r="B113" s="9">
        <v>52</v>
      </c>
      <c r="C113" s="9"/>
      <c r="D113" s="51" t="s">
        <v>83</v>
      </c>
      <c r="E113" s="51"/>
      <c r="F113" s="61">
        <v>0</v>
      </c>
      <c r="G113" s="61">
        <v>0</v>
      </c>
      <c r="H113" s="61">
        <v>0</v>
      </c>
      <c r="I113" s="61" t="e">
        <f t="shared" si="5"/>
        <v>#DIV/0!</v>
      </c>
      <c r="J113" s="108" t="e">
        <f>H113/F113*100</f>
        <v>#DIV/0!</v>
      </c>
    </row>
    <row r="114" spans="1:10" x14ac:dyDescent="0.3">
      <c r="A114" s="9">
        <v>3213</v>
      </c>
      <c r="B114" s="9">
        <v>42</v>
      </c>
      <c r="C114" s="9"/>
      <c r="D114" s="51" t="s">
        <v>82</v>
      </c>
      <c r="E114" s="51"/>
      <c r="F114" s="61">
        <v>0</v>
      </c>
      <c r="G114" s="61">
        <v>0</v>
      </c>
      <c r="H114" s="61">
        <v>0</v>
      </c>
      <c r="I114" s="61">
        <v>0</v>
      </c>
      <c r="J114" s="108">
        <v>0</v>
      </c>
    </row>
    <row r="115" spans="1:10" x14ac:dyDescent="0.3">
      <c r="A115" s="53">
        <v>32</v>
      </c>
      <c r="B115" s="9"/>
      <c r="C115" s="9"/>
      <c r="D115" s="85" t="s">
        <v>9</v>
      </c>
      <c r="E115" s="51"/>
      <c r="F115" s="99">
        <f>F116+F119+F125</f>
        <v>1797.9</v>
      </c>
      <c r="G115" s="99">
        <f>G116+G119+G125</f>
        <v>17500.43</v>
      </c>
      <c r="H115" s="99">
        <f>+H116+H119+H125</f>
        <v>1533.31</v>
      </c>
      <c r="I115" s="61">
        <f t="shared" si="5"/>
        <v>8.761556144620446</v>
      </c>
      <c r="J115" s="108">
        <f>H115/F115*100</f>
        <v>85.283386172757105</v>
      </c>
    </row>
    <row r="116" spans="1:10" x14ac:dyDescent="0.3">
      <c r="A116" s="53">
        <v>322</v>
      </c>
      <c r="B116" s="9"/>
      <c r="C116" s="9"/>
      <c r="D116" s="85" t="s">
        <v>97</v>
      </c>
      <c r="E116" s="51"/>
      <c r="F116" s="99">
        <f>F117+F118</f>
        <v>546.54</v>
      </c>
      <c r="G116" s="99">
        <f>G117+G118</f>
        <v>5513.1</v>
      </c>
      <c r="H116" s="99">
        <f>+H117+H118</f>
        <v>60.01</v>
      </c>
      <c r="I116" s="61">
        <f t="shared" si="5"/>
        <v>1.0884983040394696</v>
      </c>
      <c r="J116" s="108">
        <f>H116/F116*100</f>
        <v>10.979983166831339</v>
      </c>
    </row>
    <row r="117" spans="1:10" x14ac:dyDescent="0.3">
      <c r="A117" s="117">
        <v>3221</v>
      </c>
      <c r="B117" s="9">
        <v>42</v>
      </c>
      <c r="C117" s="9"/>
      <c r="D117" s="118" t="s">
        <v>163</v>
      </c>
      <c r="E117" s="51"/>
      <c r="F117" s="119">
        <v>546.54</v>
      </c>
      <c r="G117" s="119">
        <v>4000</v>
      </c>
      <c r="H117" s="119">
        <v>60.01</v>
      </c>
      <c r="I117" s="61">
        <f>H117/G117*100</f>
        <v>1.5002500000000001</v>
      </c>
      <c r="J117" s="108">
        <v>0</v>
      </c>
    </row>
    <row r="118" spans="1:10" x14ac:dyDescent="0.3">
      <c r="A118" s="9">
        <v>3221</v>
      </c>
      <c r="B118" s="9">
        <v>50</v>
      </c>
      <c r="C118" s="9"/>
      <c r="D118" s="118" t="s">
        <v>163</v>
      </c>
      <c r="E118" s="51"/>
      <c r="F118" s="61">
        <v>0</v>
      </c>
      <c r="G118" s="61">
        <v>1513.1</v>
      </c>
      <c r="H118" s="61">
        <v>0</v>
      </c>
      <c r="I118" s="61">
        <f t="shared" si="5"/>
        <v>0</v>
      </c>
      <c r="J118" s="108">
        <v>0</v>
      </c>
    </row>
    <row r="119" spans="1:10" x14ac:dyDescent="0.3">
      <c r="A119" s="53">
        <v>323</v>
      </c>
      <c r="B119" s="9"/>
      <c r="C119" s="9"/>
      <c r="D119" s="85" t="s">
        <v>60</v>
      </c>
      <c r="E119" s="51"/>
      <c r="F119" s="99">
        <f>F120+F121+F122+F123+F124</f>
        <v>430.5</v>
      </c>
      <c r="G119" s="99">
        <f>G120+G121+G122+G123+G124</f>
        <v>4000</v>
      </c>
      <c r="H119" s="99">
        <f>+H120+H121+H122+H123+H124</f>
        <v>0</v>
      </c>
      <c r="I119" s="61">
        <f t="shared" si="5"/>
        <v>0</v>
      </c>
      <c r="J119" s="108">
        <f>H119/F119*100</f>
        <v>0</v>
      </c>
    </row>
    <row r="120" spans="1:10" x14ac:dyDescent="0.3">
      <c r="A120" s="9">
        <v>3235</v>
      </c>
      <c r="B120" s="9">
        <v>52</v>
      </c>
      <c r="C120" s="9"/>
      <c r="D120" s="51" t="s">
        <v>63</v>
      </c>
      <c r="E120" s="51"/>
      <c r="F120" s="61">
        <v>0</v>
      </c>
      <c r="G120" s="61">
        <v>2000</v>
      </c>
      <c r="H120" s="61">
        <v>0</v>
      </c>
      <c r="I120" s="61">
        <f>H120/G120*100</f>
        <v>0</v>
      </c>
      <c r="J120" s="108">
        <v>0</v>
      </c>
    </row>
    <row r="121" spans="1:10" x14ac:dyDescent="0.3">
      <c r="A121" s="9">
        <v>3235</v>
      </c>
      <c r="B121" s="9">
        <v>42</v>
      </c>
      <c r="C121" s="9"/>
      <c r="D121" s="51" t="s">
        <v>63</v>
      </c>
      <c r="E121" s="51"/>
      <c r="F121" s="61">
        <v>430.5</v>
      </c>
      <c r="G121" s="61">
        <v>1000</v>
      </c>
      <c r="H121" s="61">
        <v>0</v>
      </c>
      <c r="I121" s="61">
        <f>H121/G121*100</f>
        <v>0</v>
      </c>
      <c r="J121" s="108">
        <v>0</v>
      </c>
    </row>
    <row r="122" spans="1:10" x14ac:dyDescent="0.3">
      <c r="A122" s="9">
        <v>3237</v>
      </c>
      <c r="B122" s="9">
        <v>52</v>
      </c>
      <c r="C122" s="9"/>
      <c r="D122" s="51" t="s">
        <v>212</v>
      </c>
      <c r="E122" s="51"/>
      <c r="F122" s="61">
        <v>0</v>
      </c>
      <c r="G122" s="61">
        <v>500</v>
      </c>
      <c r="H122" s="61">
        <v>0</v>
      </c>
      <c r="I122" s="61">
        <f>H122/G122*100</f>
        <v>0</v>
      </c>
      <c r="J122" s="108">
        <v>0</v>
      </c>
    </row>
    <row r="123" spans="1:10" x14ac:dyDescent="0.3">
      <c r="A123" s="9">
        <v>3293</v>
      </c>
      <c r="B123" s="9">
        <v>52</v>
      </c>
      <c r="C123" s="9"/>
      <c r="D123" s="51" t="s">
        <v>68</v>
      </c>
      <c r="E123" s="51"/>
      <c r="F123" s="61">
        <v>0</v>
      </c>
      <c r="G123" s="61">
        <v>500</v>
      </c>
      <c r="H123" s="61">
        <v>0</v>
      </c>
      <c r="I123" s="61">
        <f>H123/G123*100</f>
        <v>0</v>
      </c>
      <c r="J123" s="108"/>
    </row>
    <row r="124" spans="1:10" x14ac:dyDescent="0.3">
      <c r="A124" s="9">
        <v>3239</v>
      </c>
      <c r="B124" s="9">
        <v>31</v>
      </c>
      <c r="C124" s="9"/>
      <c r="D124" s="51" t="s">
        <v>164</v>
      </c>
      <c r="E124" s="51"/>
      <c r="F124" s="61">
        <v>0</v>
      </c>
      <c r="G124" s="61">
        <v>0</v>
      </c>
      <c r="H124" s="61">
        <v>0</v>
      </c>
      <c r="I124" s="61" t="e">
        <f>H124/G124*100</f>
        <v>#DIV/0!</v>
      </c>
      <c r="J124" s="108">
        <v>0</v>
      </c>
    </row>
    <row r="125" spans="1:10" x14ac:dyDescent="0.3">
      <c r="A125" s="53">
        <v>329</v>
      </c>
      <c r="B125" s="9"/>
      <c r="C125" s="9"/>
      <c r="D125" s="85" t="s">
        <v>66</v>
      </c>
      <c r="E125" s="51"/>
      <c r="F125" s="99">
        <f>F126+F127+F128+F129</f>
        <v>820.86</v>
      </c>
      <c r="G125" s="99">
        <f>G126+G127+G128+G129</f>
        <v>7987.33</v>
      </c>
      <c r="H125" s="99">
        <f>H126+H127+H128+H129</f>
        <v>1473.3</v>
      </c>
      <c r="I125" s="61">
        <f>H125/G125*100</f>
        <v>18.445463002029463</v>
      </c>
      <c r="J125" s="108">
        <f>H125/F125*100</f>
        <v>179.48249396973907</v>
      </c>
    </row>
    <row r="126" spans="1:10" x14ac:dyDescent="0.3">
      <c r="A126" s="9">
        <v>3299</v>
      </c>
      <c r="B126" s="9">
        <v>31</v>
      </c>
      <c r="C126" s="9"/>
      <c r="D126" s="51" t="s">
        <v>66</v>
      </c>
      <c r="E126" s="51"/>
      <c r="F126" s="61">
        <v>0</v>
      </c>
      <c r="G126" s="61">
        <v>700</v>
      </c>
      <c r="H126" s="61">
        <v>0</v>
      </c>
      <c r="I126" s="61" t="s">
        <v>88</v>
      </c>
      <c r="J126" s="108">
        <v>0</v>
      </c>
    </row>
    <row r="127" spans="1:10" x14ac:dyDescent="0.3">
      <c r="A127" s="9">
        <v>3299</v>
      </c>
      <c r="B127" s="9">
        <v>61</v>
      </c>
      <c r="C127" s="9"/>
      <c r="D127" s="51" t="s">
        <v>66</v>
      </c>
      <c r="E127" s="51"/>
      <c r="F127" s="61">
        <v>0</v>
      </c>
      <c r="G127" s="61">
        <v>1000</v>
      </c>
      <c r="H127" s="61">
        <v>0</v>
      </c>
      <c r="I127" s="61">
        <f t="shared" ref="I127:I137" si="6">H127/G127*100</f>
        <v>0</v>
      </c>
      <c r="J127" s="108">
        <v>0</v>
      </c>
    </row>
    <row r="128" spans="1:10" x14ac:dyDescent="0.3">
      <c r="A128" s="9">
        <v>3299</v>
      </c>
      <c r="B128" s="9">
        <v>52</v>
      </c>
      <c r="C128" s="9"/>
      <c r="D128" s="51" t="s">
        <v>66</v>
      </c>
      <c r="E128" s="51"/>
      <c r="F128" s="61">
        <v>0</v>
      </c>
      <c r="G128" s="61">
        <v>4000</v>
      </c>
      <c r="H128" s="61">
        <v>250</v>
      </c>
      <c r="I128" s="61">
        <f t="shared" si="6"/>
        <v>6.25</v>
      </c>
      <c r="J128" s="108">
        <v>0</v>
      </c>
    </row>
    <row r="129" spans="1:10" x14ac:dyDescent="0.3">
      <c r="A129" s="9">
        <v>3299</v>
      </c>
      <c r="B129" s="9">
        <v>42</v>
      </c>
      <c r="C129" s="9"/>
      <c r="D129" s="51" t="s">
        <v>66</v>
      </c>
      <c r="E129" s="51"/>
      <c r="F129" s="61">
        <v>820.86</v>
      </c>
      <c r="G129" s="61">
        <v>2287.33</v>
      </c>
      <c r="H129" s="61">
        <v>1223.3</v>
      </c>
      <c r="I129" s="61">
        <f t="shared" si="6"/>
        <v>53.481570215054234</v>
      </c>
      <c r="J129" s="108">
        <f>H129/F129*100</f>
        <v>149.02663060692441</v>
      </c>
    </row>
    <row r="130" spans="1:10" x14ac:dyDescent="0.3">
      <c r="A130" s="53">
        <v>4</v>
      </c>
      <c r="B130" s="9"/>
      <c r="C130" s="9"/>
      <c r="D130" s="85" t="s">
        <v>5</v>
      </c>
      <c r="E130" s="51"/>
      <c r="F130" s="99">
        <f>F131</f>
        <v>0</v>
      </c>
      <c r="G130" s="99">
        <f>G131</f>
        <v>0</v>
      </c>
      <c r="H130" s="99">
        <f>H131</f>
        <v>0</v>
      </c>
      <c r="I130" s="61" t="e">
        <f t="shared" si="6"/>
        <v>#DIV/0!</v>
      </c>
      <c r="J130" s="108">
        <v>0</v>
      </c>
    </row>
    <row r="131" spans="1:10" x14ac:dyDescent="0.3">
      <c r="A131" s="53">
        <v>42</v>
      </c>
      <c r="B131" s="9"/>
      <c r="C131" s="9"/>
      <c r="D131" s="85" t="s">
        <v>124</v>
      </c>
      <c r="E131" s="51"/>
      <c r="F131" s="99">
        <f>F132+F136</f>
        <v>0</v>
      </c>
      <c r="G131" s="99">
        <f>G132+G136</f>
        <v>0</v>
      </c>
      <c r="H131" s="99">
        <f>H132+H136</f>
        <v>0</v>
      </c>
      <c r="I131" s="61" t="e">
        <f t="shared" si="6"/>
        <v>#DIV/0!</v>
      </c>
      <c r="J131" s="108">
        <v>0</v>
      </c>
    </row>
    <row r="132" spans="1:10" x14ac:dyDescent="0.3">
      <c r="A132" s="53">
        <v>422</v>
      </c>
      <c r="B132" s="9"/>
      <c r="C132" s="9"/>
      <c r="D132" s="85" t="s">
        <v>98</v>
      </c>
      <c r="E132" s="51"/>
      <c r="F132" s="99">
        <f>F133+F134+F135</f>
        <v>0</v>
      </c>
      <c r="G132" s="99">
        <f>G133+G134+G135</f>
        <v>0</v>
      </c>
      <c r="H132" s="99">
        <f>H133+H134+H135</f>
        <v>0</v>
      </c>
      <c r="I132" s="61" t="e">
        <f t="shared" si="6"/>
        <v>#DIV/0!</v>
      </c>
      <c r="J132" s="108">
        <v>0</v>
      </c>
    </row>
    <row r="133" spans="1:10" x14ac:dyDescent="0.3">
      <c r="A133" s="9">
        <v>4221</v>
      </c>
      <c r="B133" s="9">
        <v>52</v>
      </c>
      <c r="C133" s="9"/>
      <c r="D133" s="51" t="s">
        <v>96</v>
      </c>
      <c r="E133" s="51"/>
      <c r="F133" s="61">
        <v>0</v>
      </c>
      <c r="G133" s="61">
        <v>0</v>
      </c>
      <c r="H133" s="61">
        <v>0</v>
      </c>
      <c r="I133" s="61" t="e">
        <f t="shared" si="6"/>
        <v>#DIV/0!</v>
      </c>
      <c r="J133" s="108">
        <v>0</v>
      </c>
    </row>
    <row r="134" spans="1:10" x14ac:dyDescent="0.3">
      <c r="A134" s="9">
        <v>4227</v>
      </c>
      <c r="B134" s="9">
        <v>52</v>
      </c>
      <c r="C134" s="9"/>
      <c r="D134" s="51" t="s">
        <v>120</v>
      </c>
      <c r="E134" s="51"/>
      <c r="F134" s="61">
        <v>0</v>
      </c>
      <c r="G134" s="61">
        <v>0</v>
      </c>
      <c r="H134" s="61">
        <v>0</v>
      </c>
      <c r="I134" s="61" t="e">
        <f t="shared" si="6"/>
        <v>#DIV/0!</v>
      </c>
      <c r="J134" s="108">
        <v>0</v>
      </c>
    </row>
    <row r="135" spans="1:10" x14ac:dyDescent="0.3">
      <c r="A135" s="9">
        <v>4227</v>
      </c>
      <c r="B135" s="9">
        <v>42</v>
      </c>
      <c r="C135" s="9"/>
      <c r="D135" s="51" t="s">
        <v>120</v>
      </c>
      <c r="E135" s="51"/>
      <c r="F135" s="61">
        <v>0</v>
      </c>
      <c r="G135" s="61">
        <v>0</v>
      </c>
      <c r="H135" s="61">
        <v>0</v>
      </c>
      <c r="I135" s="61" t="e">
        <f t="shared" si="6"/>
        <v>#DIV/0!</v>
      </c>
      <c r="J135" s="108">
        <v>0</v>
      </c>
    </row>
    <row r="136" spans="1:10" x14ac:dyDescent="0.3">
      <c r="A136" s="53">
        <v>424</v>
      </c>
      <c r="B136" s="9"/>
      <c r="C136" s="9"/>
      <c r="D136" s="85" t="s">
        <v>111</v>
      </c>
      <c r="E136" s="51"/>
      <c r="F136" s="99">
        <f>F137+F138+F139+F140</f>
        <v>0</v>
      </c>
      <c r="G136" s="99">
        <f>G137+G138+G139+G140</f>
        <v>0</v>
      </c>
      <c r="H136" s="99">
        <f>H137+H138+H139+H140</f>
        <v>0</v>
      </c>
      <c r="I136" s="61" t="e">
        <f t="shared" si="6"/>
        <v>#DIV/0!</v>
      </c>
      <c r="J136" s="108">
        <v>0</v>
      </c>
    </row>
    <row r="137" spans="1:10" x14ac:dyDescent="0.3">
      <c r="A137" s="9">
        <v>4241</v>
      </c>
      <c r="B137" s="9">
        <v>52</v>
      </c>
      <c r="C137" s="9"/>
      <c r="D137" s="51" t="s">
        <v>121</v>
      </c>
      <c r="E137" s="51"/>
      <c r="F137" s="61">
        <v>0</v>
      </c>
      <c r="G137" s="61">
        <v>0</v>
      </c>
      <c r="H137" s="61">
        <v>0</v>
      </c>
      <c r="I137" s="61" t="e">
        <f t="shared" si="6"/>
        <v>#DIV/0!</v>
      </c>
      <c r="J137" s="108">
        <v>0</v>
      </c>
    </row>
    <row r="138" spans="1:10" x14ac:dyDescent="0.3">
      <c r="A138" s="9">
        <v>4241</v>
      </c>
      <c r="B138" s="9">
        <v>50</v>
      </c>
      <c r="C138" s="9"/>
      <c r="D138" s="51" t="s">
        <v>121</v>
      </c>
      <c r="E138" s="51"/>
      <c r="F138" s="61">
        <v>0</v>
      </c>
      <c r="G138" s="61">
        <v>0</v>
      </c>
      <c r="H138" s="61">
        <v>0</v>
      </c>
      <c r="I138" s="61">
        <v>0</v>
      </c>
      <c r="J138" s="108">
        <v>0</v>
      </c>
    </row>
    <row r="139" spans="1:10" x14ac:dyDescent="0.3">
      <c r="A139" s="9">
        <v>4241</v>
      </c>
      <c r="B139" s="9">
        <v>71</v>
      </c>
      <c r="C139" s="9"/>
      <c r="D139" s="51" t="s">
        <v>121</v>
      </c>
      <c r="E139" s="51"/>
      <c r="F139" s="61">
        <v>0</v>
      </c>
      <c r="G139" s="61">
        <v>0</v>
      </c>
      <c r="H139" s="61">
        <v>0</v>
      </c>
      <c r="I139" s="61">
        <v>0</v>
      </c>
      <c r="J139" s="108">
        <v>0</v>
      </c>
    </row>
    <row r="140" spans="1:10" x14ac:dyDescent="0.3">
      <c r="A140" s="9">
        <v>4241</v>
      </c>
      <c r="B140" s="9">
        <v>42</v>
      </c>
      <c r="C140" s="101"/>
      <c r="D140" s="51" t="s">
        <v>121</v>
      </c>
      <c r="E140" s="51"/>
      <c r="F140" s="61">
        <v>0</v>
      </c>
      <c r="G140" s="61">
        <v>0</v>
      </c>
      <c r="H140" s="61">
        <v>0</v>
      </c>
      <c r="I140" s="61" t="e">
        <f t="shared" ref="I140:I145" si="7">H140/G140*100</f>
        <v>#DIV/0!</v>
      </c>
      <c r="J140" s="108">
        <v>0</v>
      </c>
    </row>
    <row r="141" spans="1:10" ht="25.5" customHeight="1" x14ac:dyDescent="0.3">
      <c r="A141" s="55"/>
      <c r="B141" s="55"/>
      <c r="C141" s="197" t="s">
        <v>140</v>
      </c>
      <c r="D141" s="198"/>
      <c r="E141" s="58"/>
      <c r="F141" s="92">
        <f>F142</f>
        <v>0</v>
      </c>
      <c r="G141" s="92">
        <v>300</v>
      </c>
      <c r="H141" s="92">
        <v>0</v>
      </c>
      <c r="I141" s="63">
        <f t="shared" si="7"/>
        <v>0</v>
      </c>
      <c r="J141" s="109" t="e">
        <f>H141/F141*100</f>
        <v>#DIV/0!</v>
      </c>
    </row>
    <row r="142" spans="1:10" ht="16.5" customHeight="1" x14ac:dyDescent="0.3">
      <c r="A142" s="86">
        <v>3</v>
      </c>
      <c r="B142" s="67"/>
      <c r="C142" s="97"/>
      <c r="D142" s="89" t="s">
        <v>3</v>
      </c>
      <c r="E142" s="50"/>
      <c r="F142" s="90">
        <f>F143</f>
        <v>0</v>
      </c>
      <c r="G142" s="90">
        <v>300</v>
      </c>
      <c r="H142" s="90">
        <v>0</v>
      </c>
      <c r="I142" s="69">
        <f t="shared" si="7"/>
        <v>0</v>
      </c>
      <c r="J142" s="108" t="e">
        <f>H142/F142*100</f>
        <v>#DIV/0!</v>
      </c>
    </row>
    <row r="143" spans="1:10" x14ac:dyDescent="0.3">
      <c r="A143" s="53">
        <v>32</v>
      </c>
      <c r="B143" s="9"/>
      <c r="C143" s="9"/>
      <c r="D143" s="85" t="s">
        <v>9</v>
      </c>
      <c r="E143" s="51"/>
      <c r="F143" s="99">
        <f>F144</f>
        <v>0</v>
      </c>
      <c r="G143" s="99">
        <v>300</v>
      </c>
      <c r="H143" s="99">
        <v>0</v>
      </c>
      <c r="I143" s="61">
        <f t="shared" si="7"/>
        <v>0</v>
      </c>
      <c r="J143" s="108" t="e">
        <f>H143/F143*100</f>
        <v>#DIV/0!</v>
      </c>
    </row>
    <row r="144" spans="1:10" x14ac:dyDescent="0.3">
      <c r="A144" s="53">
        <v>322</v>
      </c>
      <c r="B144" s="9"/>
      <c r="C144" s="9"/>
      <c r="D144" s="85" t="s">
        <v>97</v>
      </c>
      <c r="E144" s="51"/>
      <c r="F144" s="99">
        <f>F145+F146</f>
        <v>0</v>
      </c>
      <c r="G144" s="99">
        <f>G145+G146</f>
        <v>0</v>
      </c>
      <c r="H144" s="99">
        <v>0</v>
      </c>
      <c r="I144" s="61" t="e">
        <f t="shared" si="7"/>
        <v>#DIV/0!</v>
      </c>
      <c r="J144" s="108" t="e">
        <f>H144/F144*100</f>
        <v>#DIV/0!</v>
      </c>
    </row>
    <row r="145" spans="1:10" x14ac:dyDescent="0.3">
      <c r="A145" s="9">
        <v>3222</v>
      </c>
      <c r="B145" s="9">
        <v>42</v>
      </c>
      <c r="C145" s="9"/>
      <c r="D145" s="51" t="s">
        <v>122</v>
      </c>
      <c r="E145" s="51"/>
      <c r="F145" s="61">
        <v>0</v>
      </c>
      <c r="G145" s="61">
        <v>0</v>
      </c>
      <c r="H145" s="61">
        <v>0</v>
      </c>
      <c r="I145" s="61" t="e">
        <f t="shared" si="7"/>
        <v>#DIV/0!</v>
      </c>
      <c r="J145" s="108">
        <v>0</v>
      </c>
    </row>
    <row r="146" spans="1:10" x14ac:dyDescent="0.3">
      <c r="A146" s="9">
        <v>3222</v>
      </c>
      <c r="B146" s="9">
        <v>41</v>
      </c>
      <c r="C146" s="9"/>
      <c r="D146" s="51" t="s">
        <v>123</v>
      </c>
      <c r="E146" s="51"/>
      <c r="F146" s="61">
        <v>0</v>
      </c>
      <c r="G146" s="61">
        <v>0</v>
      </c>
      <c r="H146" s="61">
        <v>0</v>
      </c>
      <c r="I146" s="61">
        <v>0</v>
      </c>
      <c r="J146" s="108">
        <v>0</v>
      </c>
    </row>
    <row r="147" spans="1:10" ht="25.5" customHeight="1" x14ac:dyDescent="0.3">
      <c r="A147" s="55"/>
      <c r="B147" s="55"/>
      <c r="C147" s="197" t="s">
        <v>141</v>
      </c>
      <c r="D147" s="198"/>
      <c r="E147" s="58"/>
      <c r="F147" s="92">
        <v>0</v>
      </c>
      <c r="G147" s="92">
        <v>0</v>
      </c>
      <c r="H147" s="92">
        <v>0</v>
      </c>
      <c r="I147" s="63">
        <v>0</v>
      </c>
      <c r="J147" s="109">
        <v>0</v>
      </c>
    </row>
    <row r="148" spans="1:10" x14ac:dyDescent="0.3">
      <c r="A148" s="53">
        <v>3</v>
      </c>
      <c r="B148" s="9"/>
      <c r="C148" s="9"/>
      <c r="D148" s="85" t="s">
        <v>3</v>
      </c>
      <c r="E148" s="51"/>
      <c r="F148" s="99">
        <v>0</v>
      </c>
      <c r="G148" s="99">
        <v>0</v>
      </c>
      <c r="H148" s="99">
        <v>0</v>
      </c>
      <c r="I148" s="61">
        <v>0</v>
      </c>
      <c r="J148" s="108">
        <v>0</v>
      </c>
    </row>
    <row r="149" spans="1:10" x14ac:dyDescent="0.3">
      <c r="A149" s="53">
        <v>32</v>
      </c>
      <c r="B149" s="9"/>
      <c r="C149" s="9"/>
      <c r="D149" s="85" t="s">
        <v>9</v>
      </c>
      <c r="E149" s="51"/>
      <c r="F149" s="99">
        <v>0</v>
      </c>
      <c r="G149" s="99">
        <v>0</v>
      </c>
      <c r="H149" s="99">
        <v>0</v>
      </c>
      <c r="I149" s="61">
        <v>0</v>
      </c>
      <c r="J149" s="108">
        <v>0</v>
      </c>
    </row>
    <row r="150" spans="1:10" x14ac:dyDescent="0.3">
      <c r="A150" s="53">
        <v>322</v>
      </c>
      <c r="B150" s="9"/>
      <c r="C150" s="9"/>
      <c r="D150" s="85" t="s">
        <v>97</v>
      </c>
      <c r="E150" s="51"/>
      <c r="F150" s="99">
        <v>0</v>
      </c>
      <c r="G150" s="99">
        <v>0</v>
      </c>
      <c r="H150" s="99">
        <v>0</v>
      </c>
      <c r="I150" s="61">
        <v>0</v>
      </c>
      <c r="J150" s="108">
        <v>0</v>
      </c>
    </row>
    <row r="151" spans="1:10" x14ac:dyDescent="0.3">
      <c r="A151" s="9">
        <v>3222</v>
      </c>
      <c r="B151" s="9">
        <v>56</v>
      </c>
      <c r="C151" s="9"/>
      <c r="D151" s="51" t="s">
        <v>57</v>
      </c>
      <c r="E151" s="51"/>
      <c r="F151" s="61">
        <v>0</v>
      </c>
      <c r="G151" s="61">
        <v>0</v>
      </c>
      <c r="H151" s="61">
        <v>0</v>
      </c>
      <c r="I151" s="61">
        <v>0</v>
      </c>
      <c r="J151" s="108">
        <v>0</v>
      </c>
    </row>
    <row r="152" spans="1:10" ht="27" customHeight="1" x14ac:dyDescent="0.3">
      <c r="A152" s="55"/>
      <c r="B152" s="55"/>
      <c r="C152" s="197" t="s">
        <v>142</v>
      </c>
      <c r="D152" s="198"/>
      <c r="E152" s="58"/>
      <c r="F152" s="92">
        <f>F153</f>
        <v>0</v>
      </c>
      <c r="G152" s="92">
        <f>+G153</f>
        <v>789.18</v>
      </c>
      <c r="H152" s="92">
        <f>+H153</f>
        <v>789.18</v>
      </c>
      <c r="I152" s="63">
        <v>0</v>
      </c>
      <c r="J152" s="109">
        <v>0</v>
      </c>
    </row>
    <row r="153" spans="1:10" x14ac:dyDescent="0.3">
      <c r="A153" s="53">
        <v>3</v>
      </c>
      <c r="B153" s="9"/>
      <c r="C153" s="9"/>
      <c r="D153" s="85" t="s">
        <v>3</v>
      </c>
      <c r="E153" s="51"/>
      <c r="F153" s="99">
        <f>F154</f>
        <v>0</v>
      </c>
      <c r="G153" s="99">
        <f>+G154</f>
        <v>789.18</v>
      </c>
      <c r="H153" s="99">
        <f>+H154</f>
        <v>789.18</v>
      </c>
      <c r="I153" s="61">
        <v>0</v>
      </c>
      <c r="J153" s="108">
        <v>0</v>
      </c>
    </row>
    <row r="154" spans="1:10" x14ac:dyDescent="0.3">
      <c r="A154" s="53">
        <v>32</v>
      </c>
      <c r="B154" s="9"/>
      <c r="C154" s="9"/>
      <c r="D154" s="85" t="s">
        <v>9</v>
      </c>
      <c r="E154" s="51"/>
      <c r="F154" s="99">
        <f>F155</f>
        <v>0</v>
      </c>
      <c r="G154" s="99">
        <f>+G155</f>
        <v>789.18</v>
      </c>
      <c r="H154" s="99">
        <f>+H155</f>
        <v>789.18</v>
      </c>
      <c r="I154" s="61">
        <v>0</v>
      </c>
      <c r="J154" s="108">
        <v>0</v>
      </c>
    </row>
    <row r="155" spans="1:10" x14ac:dyDescent="0.3">
      <c r="A155" s="53">
        <v>322</v>
      </c>
      <c r="B155" s="9"/>
      <c r="C155" s="9"/>
      <c r="D155" s="85" t="s">
        <v>97</v>
      </c>
      <c r="E155" s="51"/>
      <c r="F155" s="99">
        <f>F156</f>
        <v>0</v>
      </c>
      <c r="G155" s="99">
        <f>G156</f>
        <v>789.18</v>
      </c>
      <c r="H155" s="99">
        <f>H156</f>
        <v>789.18</v>
      </c>
      <c r="I155" s="61">
        <v>0</v>
      </c>
      <c r="J155" s="108">
        <v>0</v>
      </c>
    </row>
    <row r="156" spans="1:10" x14ac:dyDescent="0.3">
      <c r="A156" s="9">
        <v>3222</v>
      </c>
      <c r="B156" s="9">
        <v>56</v>
      </c>
      <c r="C156" s="9"/>
      <c r="D156" s="51" t="s">
        <v>107</v>
      </c>
      <c r="E156" s="51"/>
      <c r="F156" s="61">
        <v>0</v>
      </c>
      <c r="G156" s="61">
        <v>789.18</v>
      </c>
      <c r="H156" s="61">
        <v>789.18</v>
      </c>
      <c r="I156" s="61">
        <v>0</v>
      </c>
      <c r="J156" s="108">
        <v>0</v>
      </c>
    </row>
    <row r="157" spans="1:10" ht="25.5" customHeight="1" x14ac:dyDescent="0.3">
      <c r="A157" s="55"/>
      <c r="B157" s="55"/>
      <c r="C157" s="197" t="s">
        <v>143</v>
      </c>
      <c r="D157" s="198"/>
      <c r="E157" s="58"/>
      <c r="F157" s="92">
        <f>F158</f>
        <v>0</v>
      </c>
      <c r="G157" s="92">
        <v>0</v>
      </c>
      <c r="H157" s="92">
        <v>0</v>
      </c>
      <c r="I157" s="63">
        <v>0</v>
      </c>
      <c r="J157" s="109">
        <v>0</v>
      </c>
    </row>
    <row r="158" spans="1:10" x14ac:dyDescent="0.3">
      <c r="A158" s="53">
        <v>3</v>
      </c>
      <c r="B158" s="9"/>
      <c r="C158" s="9"/>
      <c r="D158" s="85" t="s">
        <v>3</v>
      </c>
      <c r="E158" s="51"/>
      <c r="F158" s="99">
        <f>F159</f>
        <v>0</v>
      </c>
      <c r="G158" s="99">
        <v>0</v>
      </c>
      <c r="H158" s="99">
        <v>0</v>
      </c>
      <c r="I158" s="61">
        <v>0</v>
      </c>
      <c r="J158" s="108">
        <v>0</v>
      </c>
    </row>
    <row r="159" spans="1:10" x14ac:dyDescent="0.3">
      <c r="A159" s="53">
        <v>32</v>
      </c>
      <c r="B159" s="9"/>
      <c r="C159" s="9"/>
      <c r="D159" s="85" t="s">
        <v>9</v>
      </c>
      <c r="E159" s="51"/>
      <c r="F159" s="99">
        <f>F160+F162+F164</f>
        <v>0</v>
      </c>
      <c r="G159" s="99">
        <v>0</v>
      </c>
      <c r="H159" s="99">
        <v>0</v>
      </c>
      <c r="I159" s="61">
        <v>0</v>
      </c>
      <c r="J159" s="108">
        <v>0</v>
      </c>
    </row>
    <row r="160" spans="1:10" x14ac:dyDescent="0.3">
      <c r="A160" s="53">
        <v>329</v>
      </c>
      <c r="B160" s="9"/>
      <c r="C160" s="9"/>
      <c r="D160" s="85" t="s">
        <v>66</v>
      </c>
      <c r="E160" s="51"/>
      <c r="F160" s="99">
        <v>0</v>
      </c>
      <c r="G160" s="99">
        <v>0</v>
      </c>
      <c r="H160" s="99">
        <v>0</v>
      </c>
      <c r="I160" s="61">
        <v>0</v>
      </c>
      <c r="J160" s="108">
        <v>0</v>
      </c>
    </row>
    <row r="161" spans="1:10" x14ac:dyDescent="0.3">
      <c r="A161" s="9">
        <v>3299</v>
      </c>
      <c r="B161" s="9">
        <v>110</v>
      </c>
      <c r="C161" s="9"/>
      <c r="D161" s="51" t="s">
        <v>66</v>
      </c>
      <c r="E161" s="51"/>
      <c r="F161" s="61">
        <v>0</v>
      </c>
      <c r="G161" s="61">
        <v>0</v>
      </c>
      <c r="H161" s="61">
        <v>0</v>
      </c>
      <c r="I161" s="61">
        <v>0</v>
      </c>
      <c r="J161" s="108">
        <v>0</v>
      </c>
    </row>
    <row r="162" spans="1:10" x14ac:dyDescent="0.3">
      <c r="A162" s="53">
        <v>322</v>
      </c>
      <c r="B162" s="9"/>
      <c r="C162" s="101"/>
      <c r="D162" s="85" t="s">
        <v>97</v>
      </c>
      <c r="E162" s="51"/>
      <c r="F162" s="99">
        <f>F163</f>
        <v>0</v>
      </c>
      <c r="G162" s="99">
        <v>0</v>
      </c>
      <c r="H162" s="99">
        <v>0</v>
      </c>
      <c r="I162" s="61">
        <v>0</v>
      </c>
      <c r="J162" s="108">
        <v>0</v>
      </c>
    </row>
    <row r="163" spans="1:10" x14ac:dyDescent="0.3">
      <c r="A163" s="9">
        <v>3221</v>
      </c>
      <c r="B163" s="9">
        <v>110</v>
      </c>
      <c r="C163" s="101"/>
      <c r="D163" s="51" t="s">
        <v>84</v>
      </c>
      <c r="E163" s="51"/>
      <c r="F163" s="61">
        <v>0</v>
      </c>
      <c r="G163" s="61">
        <v>0</v>
      </c>
      <c r="H163" s="61">
        <v>0</v>
      </c>
      <c r="I163" s="61">
        <v>0</v>
      </c>
      <c r="J163" s="108">
        <v>0</v>
      </c>
    </row>
    <row r="164" spans="1:10" x14ac:dyDescent="0.3">
      <c r="A164" s="53">
        <v>323</v>
      </c>
      <c r="B164" s="9"/>
      <c r="C164" s="101"/>
      <c r="D164" s="85" t="s">
        <v>60</v>
      </c>
      <c r="E164" s="51"/>
      <c r="F164" s="99">
        <f>F165</f>
        <v>0</v>
      </c>
      <c r="G164" s="99">
        <v>0</v>
      </c>
      <c r="H164" s="99">
        <v>0</v>
      </c>
      <c r="I164" s="61">
        <v>0</v>
      </c>
      <c r="J164" s="108">
        <v>0</v>
      </c>
    </row>
    <row r="165" spans="1:10" x14ac:dyDescent="0.3">
      <c r="A165" s="9">
        <v>3235</v>
      </c>
      <c r="B165" s="9">
        <v>110</v>
      </c>
      <c r="C165" s="101"/>
      <c r="D165" s="51" t="s">
        <v>63</v>
      </c>
      <c r="E165" s="51"/>
      <c r="F165" s="61">
        <v>0</v>
      </c>
      <c r="G165" s="61">
        <v>0</v>
      </c>
      <c r="H165" s="61">
        <v>0</v>
      </c>
      <c r="I165" s="61">
        <v>0</v>
      </c>
      <c r="J165" s="108">
        <v>0</v>
      </c>
    </row>
    <row r="166" spans="1:10" ht="22.5" customHeight="1" x14ac:dyDescent="0.3">
      <c r="A166" s="55"/>
      <c r="B166" s="55"/>
      <c r="C166" s="197" t="s">
        <v>144</v>
      </c>
      <c r="D166" s="198"/>
      <c r="E166" s="58"/>
      <c r="F166" s="92">
        <f t="shared" ref="F166:G168" si="8">F167</f>
        <v>0</v>
      </c>
      <c r="G166" s="92">
        <f t="shared" si="8"/>
        <v>9290.6</v>
      </c>
      <c r="H166" s="92">
        <v>0</v>
      </c>
      <c r="I166" s="63">
        <f t="shared" ref="I166:I199" si="9">H166/G166*100</f>
        <v>0</v>
      </c>
      <c r="J166" s="109">
        <v>0</v>
      </c>
    </row>
    <row r="167" spans="1:10" x14ac:dyDescent="0.3">
      <c r="A167" s="53">
        <v>4</v>
      </c>
      <c r="B167" s="9"/>
      <c r="C167" s="9"/>
      <c r="D167" s="85" t="s">
        <v>5</v>
      </c>
      <c r="E167" s="51"/>
      <c r="F167" s="99">
        <f t="shared" si="8"/>
        <v>0</v>
      </c>
      <c r="G167" s="99">
        <f t="shared" si="8"/>
        <v>9290.6</v>
      </c>
      <c r="H167" s="99">
        <v>0</v>
      </c>
      <c r="I167" s="61">
        <f t="shared" si="9"/>
        <v>0</v>
      </c>
      <c r="J167" s="108">
        <v>0</v>
      </c>
    </row>
    <row r="168" spans="1:10" x14ac:dyDescent="0.3">
      <c r="A168" s="53">
        <v>42</v>
      </c>
      <c r="B168" s="9"/>
      <c r="C168" s="9"/>
      <c r="D168" s="85" t="s">
        <v>124</v>
      </c>
      <c r="E168" s="51"/>
      <c r="F168" s="99">
        <f t="shared" si="8"/>
        <v>0</v>
      </c>
      <c r="G168" s="100">
        <f t="shared" si="8"/>
        <v>9290.6</v>
      </c>
      <c r="H168" s="99">
        <v>0</v>
      </c>
      <c r="I168" s="61">
        <f t="shared" si="9"/>
        <v>0</v>
      </c>
      <c r="J168" s="108">
        <v>0</v>
      </c>
    </row>
    <row r="169" spans="1:10" x14ac:dyDescent="0.3">
      <c r="A169" s="53">
        <v>424</v>
      </c>
      <c r="B169" s="9"/>
      <c r="C169" s="9"/>
      <c r="D169" s="85" t="s">
        <v>111</v>
      </c>
      <c r="E169" s="51"/>
      <c r="F169" s="99">
        <f>F170+F171</f>
        <v>0</v>
      </c>
      <c r="G169" s="99">
        <f>G170+G171</f>
        <v>9290.6</v>
      </c>
      <c r="H169" s="99">
        <v>0</v>
      </c>
      <c r="I169" s="61">
        <f t="shared" si="9"/>
        <v>0</v>
      </c>
      <c r="J169" s="108">
        <v>0</v>
      </c>
    </row>
    <row r="170" spans="1:10" x14ac:dyDescent="0.3">
      <c r="A170" s="9">
        <v>4241</v>
      </c>
      <c r="B170" s="9">
        <v>50</v>
      </c>
      <c r="C170" s="9"/>
      <c r="D170" s="51" t="s">
        <v>121</v>
      </c>
      <c r="E170" s="51"/>
      <c r="F170" s="61">
        <v>0</v>
      </c>
      <c r="G170" s="61">
        <v>9290.6</v>
      </c>
      <c r="H170" s="61">
        <v>0</v>
      </c>
      <c r="I170" s="61">
        <f t="shared" si="9"/>
        <v>0</v>
      </c>
      <c r="J170" s="108">
        <v>0</v>
      </c>
    </row>
    <row r="171" spans="1:10" x14ac:dyDescent="0.3">
      <c r="A171" s="9">
        <v>4241</v>
      </c>
      <c r="B171" s="9">
        <v>42</v>
      </c>
      <c r="C171" s="101"/>
      <c r="D171" s="51" t="s">
        <v>121</v>
      </c>
      <c r="E171" s="51"/>
      <c r="F171" s="61">
        <v>0</v>
      </c>
      <c r="G171" s="61">
        <v>0</v>
      </c>
      <c r="H171" s="61">
        <v>0</v>
      </c>
      <c r="I171" s="61">
        <v>0</v>
      </c>
      <c r="J171" s="108">
        <v>0</v>
      </c>
    </row>
    <row r="172" spans="1:10" ht="24.75" customHeight="1" x14ac:dyDescent="0.3">
      <c r="A172" s="55"/>
      <c r="B172" s="55"/>
      <c r="C172" s="197" t="s">
        <v>149</v>
      </c>
      <c r="D172" s="198"/>
      <c r="E172" s="58"/>
      <c r="F172" s="92">
        <v>0</v>
      </c>
      <c r="G172" s="92">
        <v>0</v>
      </c>
      <c r="H172" s="92">
        <v>0</v>
      </c>
      <c r="I172" s="63">
        <v>0</v>
      </c>
      <c r="J172" s="109">
        <v>0</v>
      </c>
    </row>
    <row r="173" spans="1:10" ht="16.5" customHeight="1" x14ac:dyDescent="0.3">
      <c r="A173" s="53">
        <v>3</v>
      </c>
      <c r="B173" s="9"/>
      <c r="C173" s="104"/>
      <c r="D173" s="102" t="s">
        <v>3</v>
      </c>
      <c r="E173" s="51"/>
      <c r="F173" s="99">
        <v>0</v>
      </c>
      <c r="G173" s="99">
        <v>0</v>
      </c>
      <c r="H173" s="99">
        <v>0</v>
      </c>
      <c r="I173" s="61">
        <v>0</v>
      </c>
      <c r="J173" s="108">
        <v>0</v>
      </c>
    </row>
    <row r="174" spans="1:10" ht="16.5" customHeight="1" x14ac:dyDescent="0.3">
      <c r="A174" s="53">
        <v>32</v>
      </c>
      <c r="B174" s="9"/>
      <c r="C174" s="104"/>
      <c r="D174" s="102" t="s">
        <v>9</v>
      </c>
      <c r="E174" s="51"/>
      <c r="F174" s="99">
        <v>0</v>
      </c>
      <c r="G174" s="99">
        <v>0</v>
      </c>
      <c r="H174" s="99">
        <v>0</v>
      </c>
      <c r="I174" s="61">
        <v>0</v>
      </c>
      <c r="J174" s="108">
        <v>0</v>
      </c>
    </row>
    <row r="175" spans="1:10" ht="16.5" customHeight="1" x14ac:dyDescent="0.3">
      <c r="A175" s="53">
        <v>323</v>
      </c>
      <c r="B175" s="9"/>
      <c r="C175" s="104"/>
      <c r="D175" s="102" t="s">
        <v>60</v>
      </c>
      <c r="E175" s="51"/>
      <c r="F175" s="99">
        <v>0</v>
      </c>
      <c r="G175" s="99">
        <v>0</v>
      </c>
      <c r="H175" s="99">
        <v>0</v>
      </c>
      <c r="I175" s="61">
        <v>0</v>
      </c>
      <c r="J175" s="108">
        <v>0</v>
      </c>
    </row>
    <row r="176" spans="1:10" ht="16.5" customHeight="1" x14ac:dyDescent="0.3">
      <c r="A176" s="9">
        <v>3235</v>
      </c>
      <c r="B176" s="9">
        <v>110</v>
      </c>
      <c r="C176" s="104"/>
      <c r="D176" s="103" t="s">
        <v>63</v>
      </c>
      <c r="E176" s="51"/>
      <c r="F176" s="61">
        <v>0</v>
      </c>
      <c r="G176" s="61">
        <v>0</v>
      </c>
      <c r="H176" s="61">
        <v>0</v>
      </c>
      <c r="I176" s="61">
        <v>0</v>
      </c>
      <c r="J176" s="108">
        <v>0</v>
      </c>
    </row>
    <row r="177" spans="1:10" ht="22.5" customHeight="1" x14ac:dyDescent="0.3">
      <c r="A177" s="55"/>
      <c r="B177" s="55"/>
      <c r="C177" s="197" t="s">
        <v>145</v>
      </c>
      <c r="D177" s="198"/>
      <c r="E177" s="58"/>
      <c r="F177" s="92">
        <f t="shared" ref="F177:H179" si="10">F178</f>
        <v>11191.56</v>
      </c>
      <c r="G177" s="92">
        <f t="shared" si="10"/>
        <v>16130.619999999999</v>
      </c>
      <c r="H177" s="92">
        <f t="shared" si="10"/>
        <v>13375.56</v>
      </c>
      <c r="I177" s="63">
        <f t="shared" si="9"/>
        <v>82.920309324750079</v>
      </c>
      <c r="J177" s="109">
        <f t="shared" ref="J177:J214" si="11">H177/F177*100</f>
        <v>119.51470572467109</v>
      </c>
    </row>
    <row r="178" spans="1:10" x14ac:dyDescent="0.3">
      <c r="A178" s="53">
        <v>3</v>
      </c>
      <c r="B178" s="9"/>
      <c r="C178" s="9"/>
      <c r="D178" s="85" t="s">
        <v>3</v>
      </c>
      <c r="E178" s="51"/>
      <c r="F178" s="99">
        <f t="shared" si="10"/>
        <v>11191.56</v>
      </c>
      <c r="G178" s="99">
        <f t="shared" si="10"/>
        <v>16130.619999999999</v>
      </c>
      <c r="H178" s="99">
        <f t="shared" si="10"/>
        <v>13375.56</v>
      </c>
      <c r="I178" s="61">
        <f t="shared" si="9"/>
        <v>82.920309324750079</v>
      </c>
      <c r="J178" s="108">
        <f t="shared" si="11"/>
        <v>119.51470572467109</v>
      </c>
    </row>
    <row r="179" spans="1:10" x14ac:dyDescent="0.3">
      <c r="A179" s="53">
        <v>32</v>
      </c>
      <c r="B179" s="9"/>
      <c r="C179" s="9"/>
      <c r="D179" s="85" t="s">
        <v>9</v>
      </c>
      <c r="E179" s="51"/>
      <c r="F179" s="100">
        <f t="shared" si="10"/>
        <v>11191.56</v>
      </c>
      <c r="G179" s="99">
        <f t="shared" si="10"/>
        <v>16130.619999999999</v>
      </c>
      <c r="H179" s="99">
        <f t="shared" si="10"/>
        <v>13375.56</v>
      </c>
      <c r="I179" s="61">
        <f t="shared" si="9"/>
        <v>82.920309324750079</v>
      </c>
      <c r="J179" s="108">
        <f t="shared" si="11"/>
        <v>119.51470572467109</v>
      </c>
    </row>
    <row r="180" spans="1:10" x14ac:dyDescent="0.3">
      <c r="A180" s="53">
        <v>322</v>
      </c>
      <c r="B180" s="9"/>
      <c r="C180" s="9"/>
      <c r="D180" s="85" t="s">
        <v>97</v>
      </c>
      <c r="E180" s="51"/>
      <c r="F180" s="99">
        <f>F181+F182</f>
        <v>11191.56</v>
      </c>
      <c r="G180" s="99">
        <f>G181+G182</f>
        <v>16130.619999999999</v>
      </c>
      <c r="H180" s="99">
        <f>H181+H182</f>
        <v>13375.56</v>
      </c>
      <c r="I180" s="61">
        <f t="shared" si="9"/>
        <v>82.920309324750079</v>
      </c>
      <c r="J180" s="108">
        <f t="shared" si="11"/>
        <v>119.51470572467109</v>
      </c>
    </row>
    <row r="181" spans="1:10" x14ac:dyDescent="0.3">
      <c r="A181" s="9">
        <v>3222</v>
      </c>
      <c r="B181" s="9">
        <v>42</v>
      </c>
      <c r="C181" s="9"/>
      <c r="D181" s="51" t="s">
        <v>107</v>
      </c>
      <c r="E181" s="51"/>
      <c r="F181" s="119">
        <v>0</v>
      </c>
      <c r="G181" s="119">
        <v>2160.3000000000002</v>
      </c>
      <c r="H181" s="119">
        <v>98.48</v>
      </c>
      <c r="I181" s="119">
        <f t="shared" si="9"/>
        <v>4.5586261167430449</v>
      </c>
      <c r="J181" s="310" t="e">
        <f t="shared" si="11"/>
        <v>#DIV/0!</v>
      </c>
    </row>
    <row r="182" spans="1:10" x14ac:dyDescent="0.3">
      <c r="A182" s="9">
        <v>3222</v>
      </c>
      <c r="B182" s="9">
        <v>50</v>
      </c>
      <c r="C182" s="9"/>
      <c r="D182" s="51" t="s">
        <v>107</v>
      </c>
      <c r="E182" s="51"/>
      <c r="F182" s="61">
        <v>11191.56</v>
      </c>
      <c r="G182" s="61">
        <v>13970.32</v>
      </c>
      <c r="H182" s="61">
        <v>13277.08</v>
      </c>
      <c r="I182" s="61">
        <f t="shared" si="9"/>
        <v>95.037765777734521</v>
      </c>
      <c r="J182" s="108">
        <f t="shared" si="11"/>
        <v>118.63475690609711</v>
      </c>
    </row>
    <row r="183" spans="1:10" ht="22.5" customHeight="1" x14ac:dyDescent="0.3">
      <c r="A183" s="55"/>
      <c r="B183" s="55"/>
      <c r="C183" s="197" t="s">
        <v>146</v>
      </c>
      <c r="D183" s="198"/>
      <c r="E183" s="58"/>
      <c r="F183" s="92">
        <f t="shared" ref="F183:H186" si="12">F184</f>
        <v>188.96</v>
      </c>
      <c r="G183" s="92">
        <f t="shared" si="12"/>
        <v>202.5</v>
      </c>
      <c r="H183" s="92">
        <f t="shared" si="12"/>
        <v>201.07</v>
      </c>
      <c r="I183" s="63">
        <f t="shared" si="9"/>
        <v>99.293827160493819</v>
      </c>
      <c r="J183" s="109">
        <f t="shared" si="11"/>
        <v>106.40876375952581</v>
      </c>
    </row>
    <row r="184" spans="1:10" x14ac:dyDescent="0.3">
      <c r="A184" s="53">
        <v>3</v>
      </c>
      <c r="B184" s="9"/>
      <c r="C184" s="9"/>
      <c r="D184" s="85" t="s">
        <v>3</v>
      </c>
      <c r="E184" s="51"/>
      <c r="F184" s="99">
        <f t="shared" si="12"/>
        <v>188.96</v>
      </c>
      <c r="G184" s="99">
        <f t="shared" si="12"/>
        <v>202.5</v>
      </c>
      <c r="H184" s="99">
        <f t="shared" si="12"/>
        <v>201.07</v>
      </c>
      <c r="I184" s="61">
        <f t="shared" si="9"/>
        <v>99.293827160493819</v>
      </c>
      <c r="J184" s="108">
        <f t="shared" si="11"/>
        <v>106.40876375952581</v>
      </c>
    </row>
    <row r="185" spans="1:10" x14ac:dyDescent="0.3">
      <c r="A185" s="53">
        <v>38</v>
      </c>
      <c r="B185" s="9"/>
      <c r="C185" s="9"/>
      <c r="D185" s="85" t="s">
        <v>125</v>
      </c>
      <c r="E185" s="51"/>
      <c r="F185" s="99">
        <f t="shared" si="12"/>
        <v>188.96</v>
      </c>
      <c r="G185" s="99">
        <f t="shared" si="12"/>
        <v>202.5</v>
      </c>
      <c r="H185" s="99">
        <f t="shared" si="12"/>
        <v>201.07</v>
      </c>
      <c r="I185" s="61">
        <f t="shared" si="9"/>
        <v>99.293827160493819</v>
      </c>
      <c r="J185" s="108">
        <f t="shared" si="11"/>
        <v>106.40876375952581</v>
      </c>
    </row>
    <row r="186" spans="1:10" x14ac:dyDescent="0.3">
      <c r="A186" s="53">
        <v>381</v>
      </c>
      <c r="B186" s="9"/>
      <c r="C186" s="9"/>
      <c r="D186" s="85" t="s">
        <v>126</v>
      </c>
      <c r="E186" s="51"/>
      <c r="F186" s="99">
        <f t="shared" si="12"/>
        <v>188.96</v>
      </c>
      <c r="G186" s="99">
        <f t="shared" si="12"/>
        <v>202.5</v>
      </c>
      <c r="H186" s="99">
        <f t="shared" si="12"/>
        <v>201.07</v>
      </c>
      <c r="I186" s="61">
        <f t="shared" si="9"/>
        <v>99.293827160493819</v>
      </c>
      <c r="J186" s="108">
        <f t="shared" si="11"/>
        <v>106.40876375952581</v>
      </c>
    </row>
    <row r="187" spans="1:10" x14ac:dyDescent="0.3">
      <c r="A187" s="9">
        <v>3812</v>
      </c>
      <c r="B187" s="9">
        <v>50</v>
      </c>
      <c r="C187" s="9"/>
      <c r="D187" s="51" t="s">
        <v>127</v>
      </c>
      <c r="E187" s="51"/>
      <c r="F187" s="61">
        <v>188.96</v>
      </c>
      <c r="G187" s="61">
        <v>202.5</v>
      </c>
      <c r="H187" s="61">
        <v>201.07</v>
      </c>
      <c r="I187" s="61">
        <f t="shared" si="9"/>
        <v>99.293827160493819</v>
      </c>
      <c r="J187" s="108">
        <f t="shared" si="11"/>
        <v>106.40876375952581</v>
      </c>
    </row>
    <row r="188" spans="1:10" ht="20.25" customHeight="1" x14ac:dyDescent="0.3">
      <c r="A188" s="55"/>
      <c r="B188" s="55"/>
      <c r="C188" s="115" t="s">
        <v>165</v>
      </c>
      <c r="D188" s="116" t="s">
        <v>166</v>
      </c>
      <c r="E188" s="58"/>
      <c r="F188" s="92">
        <f>F189</f>
        <v>0</v>
      </c>
      <c r="G188" s="92">
        <v>0</v>
      </c>
      <c r="H188" s="92">
        <v>0</v>
      </c>
      <c r="I188" s="63">
        <v>0</v>
      </c>
      <c r="J188" s="109">
        <v>0</v>
      </c>
    </row>
    <row r="189" spans="1:10" x14ac:dyDescent="0.3">
      <c r="A189" s="53">
        <v>3</v>
      </c>
      <c r="B189" s="9"/>
      <c r="C189" s="101"/>
      <c r="D189" s="85" t="s">
        <v>3</v>
      </c>
      <c r="E189" s="51"/>
      <c r="F189" s="99">
        <f>F190</f>
        <v>0</v>
      </c>
      <c r="G189" s="99">
        <v>0</v>
      </c>
      <c r="H189" s="99">
        <v>0</v>
      </c>
      <c r="I189" s="61">
        <v>0</v>
      </c>
      <c r="J189" s="108">
        <v>0</v>
      </c>
    </row>
    <row r="190" spans="1:10" x14ac:dyDescent="0.3">
      <c r="A190" s="53">
        <v>32</v>
      </c>
      <c r="B190" s="9"/>
      <c r="C190" s="101"/>
      <c r="D190" s="85" t="s">
        <v>167</v>
      </c>
      <c r="E190" s="51"/>
      <c r="F190" s="99">
        <f>F191</f>
        <v>0</v>
      </c>
      <c r="G190" s="99">
        <v>0</v>
      </c>
      <c r="H190" s="99">
        <v>0</v>
      </c>
      <c r="I190" s="61">
        <v>0</v>
      </c>
      <c r="J190" s="108">
        <v>0</v>
      </c>
    </row>
    <row r="191" spans="1:10" x14ac:dyDescent="0.3">
      <c r="A191" s="53">
        <v>323</v>
      </c>
      <c r="B191" s="9"/>
      <c r="C191" s="101"/>
      <c r="D191" s="85" t="s">
        <v>60</v>
      </c>
      <c r="E191" s="51"/>
      <c r="F191" s="99">
        <f>F192</f>
        <v>0</v>
      </c>
      <c r="G191" s="99">
        <v>0</v>
      </c>
      <c r="H191" s="99">
        <v>0</v>
      </c>
      <c r="I191" s="61">
        <v>0</v>
      </c>
      <c r="J191" s="108">
        <v>0</v>
      </c>
    </row>
    <row r="192" spans="1:10" x14ac:dyDescent="0.3">
      <c r="A192" s="117">
        <v>3235</v>
      </c>
      <c r="B192" s="9">
        <v>110</v>
      </c>
      <c r="C192" s="101"/>
      <c r="D192" s="118" t="s">
        <v>63</v>
      </c>
      <c r="E192" s="51"/>
      <c r="F192" s="61">
        <v>0</v>
      </c>
      <c r="G192" s="61">
        <v>0</v>
      </c>
      <c r="H192" s="61">
        <v>0</v>
      </c>
      <c r="I192" s="61">
        <v>0</v>
      </c>
      <c r="J192" s="108">
        <v>0</v>
      </c>
    </row>
    <row r="193" spans="1:12" ht="26.25" customHeight="1" x14ac:dyDescent="0.3">
      <c r="A193" s="36"/>
      <c r="B193" s="36"/>
      <c r="C193" s="201" t="s">
        <v>128</v>
      </c>
      <c r="D193" s="202"/>
      <c r="E193" s="94"/>
      <c r="F193" s="105">
        <f>F194</f>
        <v>5191.74</v>
      </c>
      <c r="G193" s="105">
        <f>G194</f>
        <v>9748.7900000000009</v>
      </c>
      <c r="H193" s="105">
        <f>H194</f>
        <v>6258.06</v>
      </c>
      <c r="I193" s="95">
        <f t="shared" si="9"/>
        <v>64.193197309614831</v>
      </c>
      <c r="J193" s="111">
        <f t="shared" si="11"/>
        <v>120.53877890649377</v>
      </c>
    </row>
    <row r="194" spans="1:12" ht="24" customHeight="1" x14ac:dyDescent="0.3">
      <c r="A194" s="55"/>
      <c r="B194" s="55"/>
      <c r="C194" s="197" t="s">
        <v>147</v>
      </c>
      <c r="D194" s="198"/>
      <c r="E194" s="58"/>
      <c r="F194" s="92">
        <f>F195</f>
        <v>5191.74</v>
      </c>
      <c r="G194" s="92">
        <f>G195</f>
        <v>9748.7900000000009</v>
      </c>
      <c r="H194" s="92">
        <f>H195</f>
        <v>6258.06</v>
      </c>
      <c r="I194" s="63">
        <f t="shared" si="9"/>
        <v>64.193197309614831</v>
      </c>
      <c r="J194" s="109">
        <f t="shared" si="11"/>
        <v>120.53877890649377</v>
      </c>
    </row>
    <row r="195" spans="1:12" x14ac:dyDescent="0.3">
      <c r="A195" s="53">
        <v>3</v>
      </c>
      <c r="B195" s="9"/>
      <c r="C195" s="9"/>
      <c r="D195" s="85" t="s">
        <v>3</v>
      </c>
      <c r="E195" s="51"/>
      <c r="F195" s="99">
        <f>F196+F212</f>
        <v>5191.74</v>
      </c>
      <c r="G195" s="99">
        <f>G196+G212</f>
        <v>9748.7900000000009</v>
      </c>
      <c r="H195" s="99">
        <f>H196+H212</f>
        <v>6258.06</v>
      </c>
      <c r="I195" s="61">
        <f t="shared" si="9"/>
        <v>64.193197309614831</v>
      </c>
      <c r="J195" s="108">
        <f t="shared" si="11"/>
        <v>120.53877890649377</v>
      </c>
    </row>
    <row r="196" spans="1:12" x14ac:dyDescent="0.3">
      <c r="A196" s="53">
        <v>31</v>
      </c>
      <c r="B196" s="9"/>
      <c r="C196" s="9"/>
      <c r="D196" s="85" t="s">
        <v>99</v>
      </c>
      <c r="E196" s="51"/>
      <c r="F196" s="99">
        <f>F197+F203+F206</f>
        <v>4766.7</v>
      </c>
      <c r="G196" s="99">
        <f>G197+G203+G206</f>
        <v>9626.9500000000007</v>
      </c>
      <c r="H196" s="99">
        <f>H197+H203+H206</f>
        <v>6171.47</v>
      </c>
      <c r="I196" s="61">
        <f t="shared" si="9"/>
        <v>64.106181085390489</v>
      </c>
      <c r="J196" s="108">
        <f t="shared" si="11"/>
        <v>129.47049321333418</v>
      </c>
    </row>
    <row r="197" spans="1:12" x14ac:dyDescent="0.3">
      <c r="A197" s="53">
        <v>311</v>
      </c>
      <c r="B197" s="9"/>
      <c r="C197" s="9"/>
      <c r="D197" s="85" t="s">
        <v>99</v>
      </c>
      <c r="E197" s="51"/>
      <c r="F197" s="99">
        <f>F198+F199+F200+F201+F202</f>
        <v>3888.75</v>
      </c>
      <c r="G197" s="99">
        <f>G198+G199+G200+G201+G202</f>
        <v>8045.77</v>
      </c>
      <c r="H197" s="99">
        <f>H198+H199+H200+H201+H202</f>
        <v>4928.3</v>
      </c>
      <c r="I197" s="61">
        <f t="shared" si="9"/>
        <v>61.253304531449452</v>
      </c>
      <c r="J197" s="108">
        <f t="shared" si="11"/>
        <v>126.73224043715847</v>
      </c>
    </row>
    <row r="198" spans="1:12" x14ac:dyDescent="0.3">
      <c r="A198" s="9">
        <v>3111</v>
      </c>
      <c r="B198" s="9">
        <v>56</v>
      </c>
      <c r="C198" s="9"/>
      <c r="D198" s="51" t="s">
        <v>100</v>
      </c>
      <c r="E198" s="51"/>
      <c r="F198" s="61">
        <v>0</v>
      </c>
      <c r="G198" s="61">
        <v>2029.3</v>
      </c>
      <c r="H198" s="61">
        <v>977.5</v>
      </c>
      <c r="I198" s="61">
        <f t="shared" si="9"/>
        <v>48.169319469767899</v>
      </c>
      <c r="J198" s="108">
        <v>0</v>
      </c>
    </row>
    <row r="199" spans="1:12" x14ac:dyDescent="0.3">
      <c r="A199" s="9">
        <v>3111</v>
      </c>
      <c r="B199" s="9">
        <v>110</v>
      </c>
      <c r="C199" s="9"/>
      <c r="D199" s="51" t="s">
        <v>100</v>
      </c>
      <c r="E199" s="51"/>
      <c r="F199" s="61">
        <v>0</v>
      </c>
      <c r="G199" s="61">
        <v>5013.47</v>
      </c>
      <c r="H199" s="61">
        <v>2947.8</v>
      </c>
      <c r="I199" s="61">
        <f t="shared" si="9"/>
        <v>58.797599267573162</v>
      </c>
      <c r="J199" s="108" t="e">
        <f t="shared" si="11"/>
        <v>#DIV/0!</v>
      </c>
    </row>
    <row r="200" spans="1:12" x14ac:dyDescent="0.3">
      <c r="A200" s="9">
        <v>3111</v>
      </c>
      <c r="B200" s="9">
        <v>56</v>
      </c>
      <c r="C200" s="9"/>
      <c r="D200" s="51" t="s">
        <v>100</v>
      </c>
      <c r="E200" s="51"/>
      <c r="F200" s="61">
        <v>0</v>
      </c>
      <c r="G200" s="61">
        <v>1003</v>
      </c>
      <c r="H200" s="61">
        <v>1003</v>
      </c>
      <c r="I200" s="61">
        <v>0</v>
      </c>
      <c r="J200" s="108">
        <v>0</v>
      </c>
    </row>
    <row r="201" spans="1:12" x14ac:dyDescent="0.3">
      <c r="A201" s="9">
        <v>3111</v>
      </c>
      <c r="B201" s="9">
        <v>12</v>
      </c>
      <c r="C201" s="9"/>
      <c r="D201" s="51" t="s">
        <v>100</v>
      </c>
      <c r="E201" s="51"/>
      <c r="F201" s="61">
        <v>3888.75</v>
      </c>
      <c r="G201" s="61">
        <v>0</v>
      </c>
      <c r="H201" s="61">
        <v>0</v>
      </c>
      <c r="I201" s="61">
        <v>0</v>
      </c>
      <c r="J201" s="108">
        <v>0</v>
      </c>
      <c r="L201" s="238"/>
    </row>
    <row r="202" spans="1:12" x14ac:dyDescent="0.3">
      <c r="A202" s="9">
        <v>3111</v>
      </c>
      <c r="B202" s="9">
        <v>50</v>
      </c>
      <c r="C202" s="9"/>
      <c r="D202" s="51" t="s">
        <v>100</v>
      </c>
      <c r="E202" s="51"/>
      <c r="F202" s="61">
        <v>0</v>
      </c>
      <c r="G202" s="61">
        <v>0</v>
      </c>
      <c r="H202" s="61">
        <v>0</v>
      </c>
      <c r="I202" s="61">
        <v>0</v>
      </c>
      <c r="J202" s="108">
        <v>0</v>
      </c>
    </row>
    <row r="203" spans="1:12" x14ac:dyDescent="0.3">
      <c r="A203" s="53">
        <v>312</v>
      </c>
      <c r="B203" s="9"/>
      <c r="C203" s="9"/>
      <c r="D203" s="85" t="s">
        <v>101</v>
      </c>
      <c r="E203" s="51"/>
      <c r="F203" s="99">
        <f>F204+F205</f>
        <v>100</v>
      </c>
      <c r="G203" s="99">
        <f>G204+G205</f>
        <v>430</v>
      </c>
      <c r="H203" s="99">
        <f>H204+H205</f>
        <v>430</v>
      </c>
      <c r="I203" s="61">
        <f>H203/G203*100</f>
        <v>100</v>
      </c>
      <c r="J203" s="108">
        <f>H203/F203*100</f>
        <v>430</v>
      </c>
    </row>
    <row r="204" spans="1:12" x14ac:dyDescent="0.3">
      <c r="A204" s="64">
        <v>3121</v>
      </c>
      <c r="B204" s="9">
        <v>110</v>
      </c>
      <c r="C204" s="9"/>
      <c r="D204" s="51" t="s">
        <v>129</v>
      </c>
      <c r="E204" s="51"/>
      <c r="F204" s="61">
        <v>100</v>
      </c>
      <c r="G204" s="61">
        <v>430</v>
      </c>
      <c r="H204" s="61">
        <v>430</v>
      </c>
      <c r="I204" s="61">
        <f>H204/G204*100</f>
        <v>100</v>
      </c>
      <c r="J204" s="108">
        <v>0</v>
      </c>
    </row>
    <row r="205" spans="1:12" x14ac:dyDescent="0.3">
      <c r="A205" s="9">
        <v>3121</v>
      </c>
      <c r="B205" s="9">
        <v>56</v>
      </c>
      <c r="C205" s="9"/>
      <c r="D205" s="51" t="s">
        <v>129</v>
      </c>
      <c r="E205" s="51"/>
      <c r="F205" s="61">
        <v>0</v>
      </c>
      <c r="G205" s="61">
        <v>0</v>
      </c>
      <c r="H205" s="61">
        <v>0</v>
      </c>
      <c r="I205" s="61">
        <v>0</v>
      </c>
      <c r="J205" s="108">
        <v>0</v>
      </c>
    </row>
    <row r="206" spans="1:12" x14ac:dyDescent="0.3">
      <c r="A206" s="53">
        <v>313</v>
      </c>
      <c r="B206" s="9"/>
      <c r="C206" s="9"/>
      <c r="D206" s="85" t="s">
        <v>117</v>
      </c>
      <c r="E206" s="51"/>
      <c r="F206" s="99">
        <f>F207+F208+F209+F210+F211</f>
        <v>777.95</v>
      </c>
      <c r="G206" s="99">
        <f>G207+G208+G209+G210+G211</f>
        <v>1151.18</v>
      </c>
      <c r="H206" s="99">
        <f>H207+H208+H209+H210+H211</f>
        <v>813.17</v>
      </c>
      <c r="I206" s="61">
        <f>H206/G206*100</f>
        <v>70.637954099272051</v>
      </c>
      <c r="J206" s="108">
        <f t="shared" si="11"/>
        <v>104.52728324442444</v>
      </c>
    </row>
    <row r="207" spans="1:12" x14ac:dyDescent="0.3">
      <c r="A207" s="9">
        <v>3132</v>
      </c>
      <c r="B207" s="9">
        <v>50</v>
      </c>
      <c r="C207" s="9"/>
      <c r="D207" s="51" t="s">
        <v>116</v>
      </c>
      <c r="E207" s="51"/>
      <c r="F207" s="61">
        <v>0</v>
      </c>
      <c r="G207" s="61">
        <v>334.92</v>
      </c>
      <c r="H207" s="61">
        <v>326.77999999999997</v>
      </c>
      <c r="I207" s="61">
        <f>H207/G207*100</f>
        <v>97.569568852263217</v>
      </c>
      <c r="J207" s="108">
        <v>0</v>
      </c>
    </row>
    <row r="208" spans="1:12" x14ac:dyDescent="0.3">
      <c r="A208" s="9">
        <v>3132</v>
      </c>
      <c r="B208" s="9">
        <v>56</v>
      </c>
      <c r="C208" s="9"/>
      <c r="D208" s="51" t="s">
        <v>116</v>
      </c>
      <c r="E208" s="51"/>
      <c r="F208" s="61">
        <v>0</v>
      </c>
      <c r="G208" s="61">
        <v>0</v>
      </c>
      <c r="H208" s="61">
        <v>0</v>
      </c>
      <c r="I208" s="61">
        <v>0</v>
      </c>
      <c r="J208" s="108">
        <v>0</v>
      </c>
    </row>
    <row r="209" spans="1:10" x14ac:dyDescent="0.3">
      <c r="A209" s="9">
        <v>3132</v>
      </c>
      <c r="B209" s="9">
        <v>110</v>
      </c>
      <c r="C209" s="9"/>
      <c r="D209" s="51" t="s">
        <v>116</v>
      </c>
      <c r="E209" s="51"/>
      <c r="F209" s="61">
        <v>136.30000000000001</v>
      </c>
      <c r="G209" s="61">
        <v>816.26</v>
      </c>
      <c r="H209" s="61">
        <v>486.39</v>
      </c>
      <c r="I209" s="61">
        <f t="shared" ref="I209:I214" si="13">H209/G209*100</f>
        <v>59.587631391958439</v>
      </c>
      <c r="J209" s="108">
        <f t="shared" si="11"/>
        <v>356.85253118121784</v>
      </c>
    </row>
    <row r="210" spans="1:10" x14ac:dyDescent="0.3">
      <c r="A210" s="9">
        <v>3132</v>
      </c>
      <c r="B210" s="9">
        <v>19</v>
      </c>
      <c r="C210" s="9"/>
      <c r="D210" s="51" t="s">
        <v>116</v>
      </c>
      <c r="E210" s="51"/>
      <c r="F210" s="61">
        <v>0</v>
      </c>
      <c r="G210" s="61">
        <v>0</v>
      </c>
      <c r="H210" s="61">
        <v>0</v>
      </c>
      <c r="I210" s="61">
        <v>0</v>
      </c>
      <c r="J210" s="108">
        <v>0</v>
      </c>
    </row>
    <row r="211" spans="1:10" x14ac:dyDescent="0.3">
      <c r="A211" s="9">
        <v>3132</v>
      </c>
      <c r="B211" s="9">
        <v>12</v>
      </c>
      <c r="C211" s="9"/>
      <c r="D211" s="51" t="s">
        <v>116</v>
      </c>
      <c r="E211" s="51"/>
      <c r="F211" s="61">
        <v>641.65</v>
      </c>
      <c r="G211" s="61">
        <v>0</v>
      </c>
      <c r="H211" s="61">
        <v>0</v>
      </c>
      <c r="I211" s="61">
        <v>0</v>
      </c>
      <c r="J211" s="108">
        <v>0</v>
      </c>
    </row>
    <row r="212" spans="1:10" x14ac:dyDescent="0.3">
      <c r="A212" s="53">
        <v>32</v>
      </c>
      <c r="B212" s="9"/>
      <c r="C212" s="9"/>
      <c r="D212" s="85" t="s">
        <v>9</v>
      </c>
      <c r="E212" s="51"/>
      <c r="F212" s="99">
        <f t="shared" ref="F212:H213" si="14">F213</f>
        <v>425.04</v>
      </c>
      <c r="G212" s="99">
        <f t="shared" si="14"/>
        <v>121.84</v>
      </c>
      <c r="H212" s="99">
        <f t="shared" si="14"/>
        <v>86.59</v>
      </c>
      <c r="I212" s="61">
        <f t="shared" si="13"/>
        <v>71.068614576493758</v>
      </c>
      <c r="J212" s="108">
        <f t="shared" si="11"/>
        <v>20.37220026350461</v>
      </c>
    </row>
    <row r="213" spans="1:10" x14ac:dyDescent="0.3">
      <c r="A213" s="53">
        <v>321</v>
      </c>
      <c r="B213" s="9"/>
      <c r="C213" s="9"/>
      <c r="D213" s="85" t="s">
        <v>118</v>
      </c>
      <c r="E213" s="51"/>
      <c r="F213" s="99">
        <f t="shared" si="14"/>
        <v>425.04</v>
      </c>
      <c r="G213" s="99">
        <f t="shared" si="14"/>
        <v>121.84</v>
      </c>
      <c r="H213" s="99">
        <f t="shared" si="14"/>
        <v>86.59</v>
      </c>
      <c r="I213" s="61">
        <f t="shared" si="13"/>
        <v>71.068614576493758</v>
      </c>
      <c r="J213" s="108">
        <f t="shared" si="11"/>
        <v>20.37220026350461</v>
      </c>
    </row>
    <row r="214" spans="1:10" x14ac:dyDescent="0.3">
      <c r="A214" s="9">
        <v>3212</v>
      </c>
      <c r="B214" s="9">
        <v>110</v>
      </c>
      <c r="C214" s="9"/>
      <c r="D214" s="51" t="s">
        <v>130</v>
      </c>
      <c r="E214" s="51"/>
      <c r="F214" s="61">
        <v>425.04</v>
      </c>
      <c r="G214" s="61">
        <v>121.84</v>
      </c>
      <c r="H214" s="61">
        <v>86.59</v>
      </c>
      <c r="I214" s="61">
        <f t="shared" si="13"/>
        <v>71.068614576493758</v>
      </c>
      <c r="J214" s="108">
        <f t="shared" si="11"/>
        <v>20.37220026350461</v>
      </c>
    </row>
    <row r="215" spans="1:10" x14ac:dyDescent="0.3">
      <c r="F215" s="238">
        <f>+F193+F78+F64+F50+F45+F6</f>
        <v>404384.8</v>
      </c>
    </row>
  </sheetData>
  <mergeCells count="18">
    <mergeCell ref="C172:D172"/>
    <mergeCell ref="C166:D166"/>
    <mergeCell ref="C177:D177"/>
    <mergeCell ref="C183:D183"/>
    <mergeCell ref="C194:D194"/>
    <mergeCell ref="D1:I1"/>
    <mergeCell ref="C193:D193"/>
    <mergeCell ref="C2:D2"/>
    <mergeCell ref="C45:D45"/>
    <mergeCell ref="C50:D50"/>
    <mergeCell ref="C64:D64"/>
    <mergeCell ref="C79:D79"/>
    <mergeCell ref="C88:D88"/>
    <mergeCell ref="C103:D103"/>
    <mergeCell ref="C141:D141"/>
    <mergeCell ref="C147:D147"/>
    <mergeCell ref="C152:D152"/>
    <mergeCell ref="C157:D157"/>
  </mergeCells>
  <pageMargins left="0.7" right="0.7" top="0.75" bottom="0.75" header="0.3" footer="0.3"/>
  <pageSetup paperSize="9" scale="6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5</vt:i4>
      </vt:variant>
    </vt:vector>
  </HeadingPairs>
  <TitlesOfParts>
    <vt:vector size="5" baseType="lpstr">
      <vt:lpstr>SAŽETAK</vt:lpstr>
      <vt:lpstr> Račun prihoda i rashoda</vt:lpstr>
      <vt:lpstr>Rashodi i prihodi prema izvoru</vt:lpstr>
      <vt:lpstr>Rashodi prema funkcijskoj k </vt:lpstr>
      <vt:lpstr>Posebni dio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Marija Lacković</dc:creator>
  <cp:lastModifiedBy>Korisnik</cp:lastModifiedBy>
  <cp:lastPrinted>2026-07-20T11:58:51Z</cp:lastPrinted>
  <dcterms:created xsi:type="dcterms:W3CDTF">2022-08-12T12:51:27Z</dcterms:created>
  <dcterms:modified xsi:type="dcterms:W3CDTF">2026-07-28T12:51:09Z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Tablica ogledni format izvještaja o izvršenju proračuna JLP(R)S.xlsx</vt:lpwstr>
  </property>
</Properties>
</file>